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516" windowHeight="81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<sst xmlns="http://schemas.openxmlformats.org/spreadsheetml/2006/main" count="79" uniqueCount="73">
  <si>
    <t>НАЛОГОВЫЕ И НЕНАЛОГОВЫЕ ДОХОДЫ</t>
  </si>
  <si>
    <t>101 Налог на доходы физических лиц</t>
  </si>
  <si>
    <t>ПОКАЗАТЕЛИ</t>
  </si>
  <si>
    <t>105 Налог ,взимаемый с применением патентной системы</t>
  </si>
  <si>
    <t>106 Земельный налог</t>
  </si>
  <si>
    <t>108 Государственная пошлина</t>
  </si>
  <si>
    <t>109 Прочие налоги</t>
  </si>
  <si>
    <t>111 Доходы от сдачи в аренду земельных участков</t>
  </si>
  <si>
    <t>111 Доходы от сдачу в аренду имущества</t>
  </si>
  <si>
    <t>114 Доходы от продажи материальных и нематериальных активов</t>
  </si>
  <si>
    <t>116 Штрафы</t>
  </si>
  <si>
    <t>117 Прочие неналоговые доходы</t>
  </si>
  <si>
    <t>Консолидированный бюджет</t>
  </si>
  <si>
    <t>тыс.руб.</t>
  </si>
  <si>
    <t>Консолидированный бюджет         %</t>
  </si>
  <si>
    <t>В т.ч. бюджеты поселений</t>
  </si>
  <si>
    <t>В т.ч. бюджеты поселений, %</t>
  </si>
  <si>
    <t>В т.ч. бюджет МО</t>
  </si>
  <si>
    <t>В т.ч. бюджет МО  %</t>
  </si>
  <si>
    <t>БЕЗВОЗМЕЗДНЫЕ ПОСТУПЛЕНИЯ</t>
  </si>
  <si>
    <t>Дотация на выравнивание бюджетной обеспеченности</t>
  </si>
  <si>
    <t>Дотация по обеспечению сбалансированности бюджетов</t>
  </si>
  <si>
    <t>Субсидии</t>
  </si>
  <si>
    <t>Субвенции</t>
  </si>
  <si>
    <t>Иные межбюджетные трансферты</t>
  </si>
  <si>
    <t>ВСЕГО ДОХОДОВ</t>
  </si>
  <si>
    <t>Возврат остатков субсидий, субвенций прошлых лет</t>
  </si>
  <si>
    <t>Прочие безвозмездные поступления</t>
  </si>
  <si>
    <t>211 Заработная плата</t>
  </si>
  <si>
    <t>212 Прочие выплаты</t>
  </si>
  <si>
    <t>213 Начисления на выплаты по оплате труда</t>
  </si>
  <si>
    <t>221 Услуги связи</t>
  </si>
  <si>
    <t>222 Транспортные услуги</t>
  </si>
  <si>
    <t>223 Коммунальные услуги</t>
  </si>
  <si>
    <t>224 Арендная плата за пользование имуществом</t>
  </si>
  <si>
    <t>225 Работы, услуги по содержанию имущества</t>
  </si>
  <si>
    <t>226 Прочие работы, услуги</t>
  </si>
  <si>
    <t>231 Обслуживание внутреннего долга</t>
  </si>
  <si>
    <t>241 Безвозмездные перечисления государственным и муниципальным организациям</t>
  </si>
  <si>
    <t>242 Безвозмездные перечисления организациям, за исключением государственных и муниципальных организаций</t>
  </si>
  <si>
    <t>251 Перечисления другим бюджетам бюджетной системы Российской Федерации</t>
  </si>
  <si>
    <t>262 Пособия по социальной помощи населению</t>
  </si>
  <si>
    <t>263 Пенсии, пособия, выплачиваемые организациями сектора государственного управления</t>
  </si>
  <si>
    <t>290 Прочие расходы</t>
  </si>
  <si>
    <t>310 Увеличение стоимости основных средств</t>
  </si>
  <si>
    <t>340 Увеличение стоимости материальных запасов</t>
  </si>
  <si>
    <t>ВСЕГО РАСХОДОВ</t>
  </si>
  <si>
    <t>Результат исполнения бюджета (дефицит/профицит)</t>
  </si>
  <si>
    <t>Источники финансирования дефицита бюджетов</t>
  </si>
  <si>
    <t>Бюджетные кредиты от других бюджетов бюджетной системы РФ</t>
  </si>
  <si>
    <t>Получение бюджетных кредитов от других бюджетов бюджетной системы РФ</t>
  </si>
  <si>
    <t>Погашение бюджетных кредитов от других бюджетов бюджетной системы РФ</t>
  </si>
  <si>
    <t>Изменение остатков средств на счетах</t>
  </si>
  <si>
    <t>Кредиты кредитных организаций в валюте РФ</t>
  </si>
  <si>
    <t xml:space="preserve">Получение кредитов от кредитных организаций </t>
  </si>
  <si>
    <t>109 Задолженность и перерасчеты по отмененным налогам</t>
  </si>
  <si>
    <t>103 Налоги на товары (работы,услуги) - акцизы</t>
  </si>
  <si>
    <t>105 Единый налог на вмен.доход</t>
  </si>
  <si>
    <t>105 Единый сельскохоз. налог</t>
  </si>
  <si>
    <t>111 Доходы от части прибыли муници-пальных унитарных предприятий</t>
  </si>
  <si>
    <t>106 Налог на имущество физ.  лиц</t>
  </si>
  <si>
    <t>107 Налоги, сборы и регулярные пла-тежи за пользование прир.ресурсами</t>
  </si>
  <si>
    <t>113 Прочие доходы от оказания платных услуг  и компенсации затрат бюджетов</t>
  </si>
  <si>
    <t>Плановые показатели на 2016 год</t>
  </si>
  <si>
    <t>112 Плата за негативное воздействие на окружающую среду</t>
  </si>
  <si>
    <t>Доходы бюджетов от возврата остатков целевых средств прошлых лет</t>
  </si>
  <si>
    <t>Анализ исполнения консолидированного бюджета МО "Холм-Жирковский район" Смоленской области по состоянию на 1 июля 2016 года</t>
  </si>
  <si>
    <t>Исполнение бюджета на 01.07.2015 года</t>
  </si>
  <si>
    <t>Исполнение бюджета на 01.07.2016 года</t>
  </si>
  <si>
    <t>Исполнение плана  на 01.07.2016 года</t>
  </si>
  <si>
    <t>Темп роста консолид. бюджета исполнение на 01.07.16 к исполнению на 01.07.15, %</t>
  </si>
  <si>
    <t>Темп роста бюджета МО исполнение на 01.07.16 к исполнению на 01.07.15, %</t>
  </si>
  <si>
    <t>Темп роста бюджета  поселений исполнение на 01.07.16 к исполнению на 01.07.15, 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</si>
</sst>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/>
    </xf>
    <xf numFmtId="0" fontId="41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12" xfId="0" applyFont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2" fillId="0" borderId="16" xfId="0" applyFont="1" applyFill="1" applyBorder="1" applyAlignment="1">
      <alignment horizontal="left" vertical="top" wrapText="1"/>
    </xf>
    <xf numFmtId="0" fontId="41" fillId="0" borderId="0" xfId="0" applyFont="1" applyFill="1" applyAlignment="1">
      <alignment/>
    </xf>
    <xf numFmtId="0" fontId="2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22" fillId="0" borderId="0" xfId="0" applyFont="1" applyFill="1" applyAlignment="1">
      <alignment/>
    </xf>
    <xf numFmtId="0" fontId="0" fillId="33" borderId="0" xfId="0" applyFill="1" applyAlignment="1">
      <alignment/>
    </xf>
    <xf numFmtId="0" fontId="3" fillId="34" borderId="23" xfId="0" applyFont="1" applyFill="1" applyBorder="1" applyAlignment="1">
      <alignment vertical="top" wrapText="1"/>
    </xf>
    <xf numFmtId="0" fontId="22" fillId="34" borderId="0" xfId="0" applyFont="1" applyFill="1" applyAlignment="1">
      <alignment/>
    </xf>
    <xf numFmtId="4" fontId="3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4" fontId="2" fillId="0" borderId="21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/>
    </xf>
    <xf numFmtId="4" fontId="2" fillId="34" borderId="24" xfId="0" applyNumberFormat="1" applyFont="1" applyFill="1" applyBorder="1" applyAlignment="1">
      <alignment wrapText="1"/>
    </xf>
    <xf numFmtId="4" fontId="2" fillId="0" borderId="25" xfId="0" applyNumberFormat="1" applyFont="1" applyBorder="1" applyAlignment="1">
      <alignment/>
    </xf>
    <xf numFmtId="4" fontId="2" fillId="0" borderId="26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/>
    </xf>
    <xf numFmtId="4" fontId="2" fillId="0" borderId="21" xfId="0" applyNumberFormat="1" applyFont="1" applyBorder="1" applyAlignment="1">
      <alignment wrapText="1"/>
    </xf>
    <xf numFmtId="4" fontId="2" fillId="0" borderId="27" xfId="0" applyNumberFormat="1" applyFont="1" applyBorder="1" applyAlignment="1">
      <alignment/>
    </xf>
    <xf numFmtId="0" fontId="3" fillId="0" borderId="28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vertical="top" wrapText="1"/>
    </xf>
    <xf numFmtId="0" fontId="2" fillId="0" borderId="31" xfId="0" applyFont="1" applyFill="1" applyBorder="1" applyAlignment="1">
      <alignment vertical="top" wrapText="1"/>
    </xf>
    <xf numFmtId="0" fontId="2" fillId="0" borderId="32" xfId="0" applyFont="1" applyFill="1" applyBorder="1" applyAlignment="1">
      <alignment vertical="top" wrapText="1"/>
    </xf>
    <xf numFmtId="0" fontId="3" fillId="34" borderId="18" xfId="0" applyFont="1" applyFill="1" applyBorder="1" applyAlignment="1">
      <alignment vertical="top" wrapText="1"/>
    </xf>
    <xf numFmtId="4" fontId="2" fillId="0" borderId="17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34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/>
    </xf>
    <xf numFmtId="4" fontId="2" fillId="34" borderId="17" xfId="0" applyNumberFormat="1" applyFont="1" applyFill="1" applyBorder="1" applyAlignment="1">
      <alignment wrapText="1"/>
    </xf>
    <xf numFmtId="4" fontId="2" fillId="0" borderId="35" xfId="0" applyNumberFormat="1" applyFont="1" applyBorder="1" applyAlignment="1">
      <alignment/>
    </xf>
    <xf numFmtId="4" fontId="2" fillId="0" borderId="17" xfId="0" applyNumberFormat="1" applyFont="1" applyFill="1" applyBorder="1" applyAlignment="1">
      <alignment horizontal="right"/>
    </xf>
    <xf numFmtId="0" fontId="43" fillId="0" borderId="11" xfId="0" applyFont="1" applyFill="1" applyBorder="1" applyAlignment="1">
      <alignment horizontal="center" vertical="top" wrapText="1"/>
    </xf>
    <xf numFmtId="4" fontId="2" fillId="0" borderId="35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4" fontId="3" fillId="0" borderId="19" xfId="0" applyNumberFormat="1" applyFont="1" applyFill="1" applyBorder="1" applyAlignment="1">
      <alignment/>
    </xf>
    <xf numFmtId="4" fontId="2" fillId="0" borderId="27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" fontId="2" fillId="0" borderId="35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4" fontId="3" fillId="0" borderId="26" xfId="0" applyNumberFormat="1" applyFont="1" applyBorder="1" applyAlignment="1">
      <alignment horizontal="right"/>
    </xf>
    <xf numFmtId="0" fontId="3" fillId="0" borderId="36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4" fontId="3" fillId="0" borderId="16" xfId="0" applyNumberFormat="1" applyFont="1" applyFill="1" applyBorder="1" applyAlignment="1">
      <alignment horizontal="right"/>
    </xf>
    <xf numFmtId="4" fontId="3" fillId="0" borderId="20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4" fontId="2" fillId="0" borderId="39" xfId="0" applyNumberFormat="1" applyFont="1" applyBorder="1" applyAlignment="1">
      <alignment horizontal="right"/>
    </xf>
    <xf numFmtId="4" fontId="3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" fontId="3" fillId="34" borderId="11" xfId="0" applyNumberFormat="1" applyFont="1" applyFill="1" applyBorder="1" applyAlignment="1">
      <alignment/>
    </xf>
    <xf numFmtId="0" fontId="43" fillId="0" borderId="34" xfId="0" applyFont="1" applyBorder="1" applyAlignment="1">
      <alignment horizontal="center" vertical="top" wrapText="1"/>
    </xf>
    <xf numFmtId="0" fontId="43" fillId="0" borderId="43" xfId="0" applyFont="1" applyBorder="1" applyAlignment="1">
      <alignment horizontal="center" vertical="top" wrapText="1"/>
    </xf>
    <xf numFmtId="0" fontId="43" fillId="0" borderId="26" xfId="0" applyFont="1" applyBorder="1" applyAlignment="1">
      <alignment horizontal="center" vertical="top" wrapText="1"/>
    </xf>
    <xf numFmtId="0" fontId="43" fillId="0" borderId="41" xfId="0" applyFont="1" applyBorder="1" applyAlignment="1">
      <alignment horizontal="center" vertical="top" wrapText="1"/>
    </xf>
    <xf numFmtId="0" fontId="43" fillId="0" borderId="33" xfId="0" applyFont="1" applyBorder="1" applyAlignment="1">
      <alignment horizontal="center" vertical="top" wrapText="1"/>
    </xf>
    <xf numFmtId="0" fontId="43" fillId="0" borderId="44" xfId="0" applyFont="1" applyBorder="1" applyAlignment="1">
      <alignment horizontal="center" vertical="top" wrapText="1"/>
    </xf>
    <xf numFmtId="0" fontId="44" fillId="0" borderId="0" xfId="0" applyFont="1" applyAlignment="1">
      <alignment horizontal="center" wrapText="1"/>
    </xf>
    <xf numFmtId="0" fontId="45" fillId="0" borderId="23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43" fillId="0" borderId="23" xfId="0" applyFont="1" applyBorder="1" applyAlignment="1">
      <alignment horizontal="center" vertical="top" wrapText="1"/>
    </xf>
    <xf numFmtId="0" fontId="43" fillId="0" borderId="47" xfId="0" applyFont="1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4" fontId="2" fillId="0" borderId="33" xfId="0" applyNumberFormat="1" applyFont="1" applyFill="1" applyBorder="1" applyAlignment="1">
      <alignment horizontal="right"/>
    </xf>
    <xf numFmtId="4" fontId="2" fillId="0" borderId="34" xfId="0" applyNumberFormat="1" applyFont="1" applyFill="1" applyBorder="1" applyAlignment="1">
      <alignment horizontal="right"/>
    </xf>
    <xf numFmtId="4" fontId="2" fillId="0" borderId="26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 horizontal="right"/>
    </xf>
    <xf numFmtId="4" fontId="2" fillId="0" borderId="24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 wrapText="1"/>
    </xf>
    <xf numFmtId="4" fontId="2" fillId="0" borderId="17" xfId="0" applyNumberFormat="1" applyFont="1" applyFill="1" applyBorder="1" applyAlignment="1">
      <alignment wrapText="1"/>
    </xf>
    <xf numFmtId="4" fontId="2" fillId="0" borderId="24" xfId="0" applyNumberFormat="1" applyFont="1" applyFill="1" applyBorder="1" applyAlignment="1">
      <alignment wrapText="1"/>
    </xf>
    <xf numFmtId="4" fontId="2" fillId="0" borderId="27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 horizontal="right"/>
    </xf>
    <xf numFmtId="4" fontId="3" fillId="0" borderId="46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27" xfId="0" applyNumberFormat="1" applyFont="1" applyFill="1" applyBorder="1" applyAlignment="1">
      <alignment horizontal="right"/>
    </xf>
    <xf numFmtId="4" fontId="2" fillId="0" borderId="39" xfId="0" applyNumberFormat="1" applyFont="1" applyFill="1" applyBorder="1" applyAlignment="1">
      <alignment horizontal="right"/>
    </xf>
    <xf numFmtId="4" fontId="2" fillId="0" borderId="25" xfId="0" applyNumberFormat="1" applyFont="1" applyFill="1" applyBorder="1" applyAlignment="1">
      <alignment horizontal="right"/>
    </xf>
    <xf numFmtId="4" fontId="2" fillId="0" borderId="41" xfId="0" applyNumberFormat="1" applyFont="1" applyFill="1" applyBorder="1" applyAlignment="1">
      <alignment horizontal="right"/>
    </xf>
    <xf numFmtId="4" fontId="2" fillId="0" borderId="44" xfId="0" applyNumberFormat="1" applyFont="1" applyFill="1" applyBorder="1" applyAlignment="1">
      <alignment horizontal="right"/>
    </xf>
    <xf numFmtId="4" fontId="2" fillId="0" borderId="43" xfId="0" applyNumberFormat="1" applyFont="1" applyFill="1" applyBorder="1" applyAlignment="1">
      <alignment horizontal="right"/>
    </xf>
    <xf numFmtId="4" fontId="3" fillId="34" borderId="10" xfId="0" applyNumberFormat="1" applyFont="1" applyFill="1" applyBorder="1" applyAlignment="1">
      <alignment horizontal="right"/>
    </xf>
    <xf numFmtId="4" fontId="3" fillId="34" borderId="12" xfId="0" applyNumberFormat="1" applyFont="1" applyFill="1" applyBorder="1" applyAlignment="1">
      <alignment horizontal="right"/>
    </xf>
    <xf numFmtId="4" fontId="3" fillId="34" borderId="46" xfId="0" applyNumberFormat="1" applyFont="1" applyFill="1" applyBorder="1" applyAlignment="1">
      <alignment horizontal="right"/>
    </xf>
    <xf numFmtId="4" fontId="2" fillId="0" borderId="38" xfId="0" applyNumberFormat="1" applyFont="1" applyFill="1" applyBorder="1" applyAlignment="1">
      <alignment horizontal="right"/>
    </xf>
    <xf numFmtId="4" fontId="3" fillId="0" borderId="19" xfId="0" applyNumberFormat="1" applyFont="1" applyFill="1" applyBorder="1" applyAlignment="1">
      <alignment horizontal="right"/>
    </xf>
    <xf numFmtId="4" fontId="3" fillId="0" borderId="49" xfId="0" applyNumberFormat="1" applyFont="1" applyFill="1" applyBorder="1" applyAlignment="1">
      <alignment horizontal="right"/>
    </xf>
    <xf numFmtId="4" fontId="3" fillId="0" borderId="50" xfId="0" applyNumberFormat="1" applyFont="1" applyFill="1" applyBorder="1" applyAlignment="1">
      <alignment horizontal="right"/>
    </xf>
    <xf numFmtId="4" fontId="3" fillId="34" borderId="35" xfId="0" applyNumberFormat="1" applyFont="1" applyFill="1" applyBorder="1" applyAlignment="1">
      <alignment/>
    </xf>
    <xf numFmtId="4" fontId="3" fillId="0" borderId="35" xfId="0" applyNumberFormat="1" applyFont="1" applyFill="1" applyBorder="1" applyAlignment="1">
      <alignment/>
    </xf>
    <xf numFmtId="4" fontId="4" fillId="0" borderId="35" xfId="0" applyNumberFormat="1" applyFont="1" applyFill="1" applyBorder="1" applyAlignment="1">
      <alignment/>
    </xf>
    <xf numFmtId="4" fontId="26" fillId="0" borderId="35" xfId="0" applyNumberFormat="1" applyFont="1" applyFill="1" applyBorder="1" applyAlignment="1">
      <alignment/>
    </xf>
    <xf numFmtId="4" fontId="4" fillId="0" borderId="44" xfId="0" applyNumberFormat="1" applyFont="1" applyFill="1" applyBorder="1" applyAlignment="1">
      <alignment/>
    </xf>
    <xf numFmtId="4" fontId="3" fillId="34" borderId="19" xfId="0" applyNumberFormat="1" applyFont="1" applyFill="1" applyBorder="1" applyAlignment="1">
      <alignment horizontal="right"/>
    </xf>
    <xf numFmtId="4" fontId="3" fillId="34" borderId="49" xfId="0" applyNumberFormat="1" applyFont="1" applyFill="1" applyBorder="1" applyAlignment="1">
      <alignment horizontal="right"/>
    </xf>
    <xf numFmtId="4" fontId="3" fillId="34" borderId="50" xfId="0" applyNumberFormat="1" applyFont="1" applyFill="1" applyBorder="1" applyAlignment="1">
      <alignment horizontal="right"/>
    </xf>
    <xf numFmtId="4" fontId="2" fillId="0" borderId="19" xfId="0" applyNumberFormat="1" applyFont="1" applyFill="1" applyBorder="1" applyAlignment="1">
      <alignment horizontal="right"/>
    </xf>
    <xf numFmtId="4" fontId="2" fillId="0" borderId="49" xfId="0" applyNumberFormat="1" applyFont="1" applyFill="1" applyBorder="1" applyAlignment="1">
      <alignment horizontal="right"/>
    </xf>
    <xf numFmtId="4" fontId="2" fillId="0" borderId="50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49" xfId="0" applyNumberFormat="1" applyFont="1" applyFill="1" applyBorder="1" applyAlignment="1">
      <alignment horizontal="right"/>
    </xf>
    <xf numFmtId="4" fontId="4" fillId="0" borderId="5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4" fontId="4" fillId="0" borderId="46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view="pageBreakPreview" zoomScale="80" zoomScaleNormal="80" zoomScaleSheetLayoutView="80" zoomScalePageLayoutView="0" workbookViewId="0" topLeftCell="A1">
      <pane xSplit="4" ySplit="4" topLeftCell="G18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54" sqref="B54:D61"/>
    </sheetView>
  </sheetViews>
  <sheetFormatPr defaultColWidth="9.140625" defaultRowHeight="15"/>
  <cols>
    <col min="1" max="1" width="36.57421875" style="0" customWidth="1"/>
    <col min="2" max="2" width="11.140625" style="0" customWidth="1"/>
    <col min="3" max="3" width="10.8515625" style="0" customWidth="1"/>
    <col min="4" max="4" width="10.421875" style="0" customWidth="1"/>
    <col min="5" max="5" width="11.00390625" style="0" customWidth="1"/>
    <col min="6" max="6" width="10.8515625" style="12" customWidth="1"/>
    <col min="7" max="7" width="11.140625" style="9" customWidth="1"/>
    <col min="8" max="8" width="10.8515625" style="0" customWidth="1"/>
    <col min="9" max="9" width="11.140625" style="0" customWidth="1"/>
    <col min="10" max="10" width="10.57421875" style="9" customWidth="1"/>
    <col min="11" max="11" width="10.57421875" style="0" customWidth="1"/>
    <col min="12" max="12" width="10.28125" style="0" customWidth="1"/>
    <col min="13" max="13" width="10.57421875" style="0" customWidth="1"/>
    <col min="14" max="16" width="12.7109375" style="0" customWidth="1"/>
  </cols>
  <sheetData>
    <row r="1" spans="1:15" ht="17.25" customHeight="1">
      <c r="A1" s="79" t="s">
        <v>66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ht="15" customHeight="1" thickBot="1">
      <c r="O2" s="1" t="s">
        <v>13</v>
      </c>
    </row>
    <row r="3" spans="1:16" ht="28.5" customHeight="1" thickBot="1">
      <c r="A3" s="80" t="s">
        <v>2</v>
      </c>
      <c r="B3" s="82" t="s">
        <v>67</v>
      </c>
      <c r="C3" s="83"/>
      <c r="D3" s="84"/>
      <c r="E3" s="85" t="s">
        <v>63</v>
      </c>
      <c r="F3" s="86"/>
      <c r="G3" s="87"/>
      <c r="H3" s="85" t="s">
        <v>68</v>
      </c>
      <c r="I3" s="86"/>
      <c r="J3" s="87"/>
      <c r="K3" s="85" t="s">
        <v>69</v>
      </c>
      <c r="L3" s="86"/>
      <c r="M3" s="88"/>
      <c r="N3" s="75" t="s">
        <v>70</v>
      </c>
      <c r="O3" s="77" t="s">
        <v>71</v>
      </c>
      <c r="P3" s="73" t="s">
        <v>72</v>
      </c>
    </row>
    <row r="4" spans="1:16" ht="89.25" customHeight="1" thickBot="1">
      <c r="A4" s="81"/>
      <c r="B4" s="5" t="s">
        <v>12</v>
      </c>
      <c r="C4" s="6" t="s">
        <v>17</v>
      </c>
      <c r="D4" s="7" t="s">
        <v>15</v>
      </c>
      <c r="E4" s="2" t="s">
        <v>12</v>
      </c>
      <c r="F4" s="51" t="s">
        <v>17</v>
      </c>
      <c r="G4" s="10" t="s">
        <v>15</v>
      </c>
      <c r="H4" s="2" t="s">
        <v>12</v>
      </c>
      <c r="I4" s="3" t="s">
        <v>17</v>
      </c>
      <c r="J4" s="10" t="s">
        <v>15</v>
      </c>
      <c r="K4" s="2" t="s">
        <v>14</v>
      </c>
      <c r="L4" s="3" t="s">
        <v>18</v>
      </c>
      <c r="M4" s="4" t="s">
        <v>16</v>
      </c>
      <c r="N4" s="76"/>
      <c r="O4" s="78"/>
      <c r="P4" s="74"/>
    </row>
    <row r="5" spans="1:16" s="8" customFormat="1" ht="27" customHeight="1">
      <c r="A5" s="60" t="s">
        <v>0</v>
      </c>
      <c r="B5" s="59">
        <f>SUM(B6:B24)</f>
        <v>25086.3</v>
      </c>
      <c r="C5" s="58">
        <f>SUM(C6:C24)</f>
        <v>16238.599999999995</v>
      </c>
      <c r="D5" s="58">
        <f>SUM(D6:D24)</f>
        <v>8847.699999999997</v>
      </c>
      <c r="E5" s="64">
        <f aca="true" t="shared" si="0" ref="E5:J5">SUM(E6:E24)</f>
        <v>62534.299999999996</v>
      </c>
      <c r="F5" s="63">
        <f t="shared" si="0"/>
        <v>40530.69999999999</v>
      </c>
      <c r="G5" s="65">
        <f t="shared" si="0"/>
        <v>22003.600000000002</v>
      </c>
      <c r="H5" s="64">
        <f t="shared" si="0"/>
        <v>26773.200000000004</v>
      </c>
      <c r="I5" s="65">
        <f t="shared" si="0"/>
        <v>16843.499999999996</v>
      </c>
      <c r="J5" s="65">
        <f t="shared" si="0"/>
        <v>9929.800000000001</v>
      </c>
      <c r="K5" s="59">
        <f aca="true" t="shared" si="1" ref="K5:M6">ROUND(H5/E5%,1)</f>
        <v>42.8</v>
      </c>
      <c r="L5" s="68">
        <f t="shared" si="1"/>
        <v>41.6</v>
      </c>
      <c r="M5" s="68">
        <f t="shared" si="1"/>
        <v>45.1</v>
      </c>
      <c r="N5" s="59">
        <f>ROUND(H5/B5%,1)</f>
        <v>106.7</v>
      </c>
      <c r="O5" s="68">
        <f>ROUND(I5/C5%,1)</f>
        <v>103.7</v>
      </c>
      <c r="P5" s="58">
        <f>ROUND(J5/D5%,1)</f>
        <v>112.2</v>
      </c>
    </row>
    <row r="6" spans="1:16" s="8" customFormat="1" ht="15.75" customHeight="1">
      <c r="A6" s="61" t="s">
        <v>1</v>
      </c>
      <c r="B6" s="28">
        <v>16502.4</v>
      </c>
      <c r="C6" s="44">
        <v>12455.8</v>
      </c>
      <c r="D6" s="29">
        <v>4046.6</v>
      </c>
      <c r="E6" s="28">
        <v>45743.6</v>
      </c>
      <c r="F6" s="50">
        <v>34548.2</v>
      </c>
      <c r="G6" s="66">
        <v>11195.4</v>
      </c>
      <c r="H6" s="28">
        <v>18100.2</v>
      </c>
      <c r="I6" s="44">
        <v>13691</v>
      </c>
      <c r="J6" s="29">
        <v>4409.2</v>
      </c>
      <c r="K6" s="28">
        <f t="shared" si="1"/>
        <v>39.6</v>
      </c>
      <c r="L6" s="66">
        <f t="shared" si="1"/>
        <v>39.6</v>
      </c>
      <c r="M6" s="66">
        <f t="shared" si="1"/>
        <v>39.4</v>
      </c>
      <c r="N6" s="28">
        <f aca="true" t="shared" si="2" ref="N6:P34">ROUND(H6/B6%,1)</f>
        <v>109.7</v>
      </c>
      <c r="O6" s="66">
        <f aca="true" t="shared" si="3" ref="O6:P25">ROUND(I6/C6%,1)</f>
        <v>109.9</v>
      </c>
      <c r="P6" s="29">
        <f t="shared" si="3"/>
        <v>109</v>
      </c>
    </row>
    <row r="7" spans="1:16" s="8" customFormat="1" ht="27" customHeight="1">
      <c r="A7" s="61" t="s">
        <v>56</v>
      </c>
      <c r="B7" s="28">
        <v>2423.2</v>
      </c>
      <c r="C7" s="44">
        <v>370.8</v>
      </c>
      <c r="D7" s="29">
        <v>2052.4</v>
      </c>
      <c r="E7" s="28">
        <v>5343</v>
      </c>
      <c r="F7" s="50">
        <v>0</v>
      </c>
      <c r="G7" s="66">
        <v>5343</v>
      </c>
      <c r="H7" s="28">
        <v>3753.8</v>
      </c>
      <c r="I7" s="44">
        <v>0</v>
      </c>
      <c r="J7" s="29">
        <v>3753.8</v>
      </c>
      <c r="K7" s="28">
        <f aca="true" t="shared" si="4" ref="K7:M34">ROUND(H7/E7%,1)</f>
        <v>70.3</v>
      </c>
      <c r="L7" s="66" t="e">
        <f aca="true" t="shared" si="5" ref="L7:M25">ROUND(I7/F7%,1)</f>
        <v>#DIV/0!</v>
      </c>
      <c r="M7" s="66">
        <f t="shared" si="5"/>
        <v>70.3</v>
      </c>
      <c r="N7" s="28">
        <f t="shared" si="2"/>
        <v>154.9</v>
      </c>
      <c r="O7" s="66">
        <f t="shared" si="3"/>
        <v>0</v>
      </c>
      <c r="P7" s="29">
        <f t="shared" si="3"/>
        <v>182.9</v>
      </c>
    </row>
    <row r="8" spans="1:16" s="8" customFormat="1" ht="15" customHeight="1">
      <c r="A8" s="61" t="s">
        <v>57</v>
      </c>
      <c r="B8" s="28">
        <v>1939.1</v>
      </c>
      <c r="C8" s="44">
        <v>1939.1</v>
      </c>
      <c r="D8" s="29">
        <v>0</v>
      </c>
      <c r="E8" s="28">
        <v>3874</v>
      </c>
      <c r="F8" s="50">
        <v>3874</v>
      </c>
      <c r="G8" s="66">
        <v>0</v>
      </c>
      <c r="H8" s="28">
        <v>1682.2</v>
      </c>
      <c r="I8" s="44">
        <v>1682.2</v>
      </c>
      <c r="J8" s="29">
        <v>0</v>
      </c>
      <c r="K8" s="28">
        <f t="shared" si="4"/>
        <v>43.4</v>
      </c>
      <c r="L8" s="66">
        <f t="shared" si="5"/>
        <v>43.4</v>
      </c>
      <c r="M8" s="66">
        <v>0</v>
      </c>
      <c r="N8" s="28">
        <f t="shared" si="2"/>
        <v>86.8</v>
      </c>
      <c r="O8" s="66">
        <f t="shared" si="3"/>
        <v>86.8</v>
      </c>
      <c r="P8" s="29">
        <v>0</v>
      </c>
    </row>
    <row r="9" spans="1:16" s="8" customFormat="1" ht="15.75" customHeight="1">
      <c r="A9" s="61" t="s">
        <v>58</v>
      </c>
      <c r="B9" s="28">
        <v>102.7</v>
      </c>
      <c r="C9" s="44">
        <v>51.3</v>
      </c>
      <c r="D9" s="29">
        <v>51.4</v>
      </c>
      <c r="E9" s="28">
        <v>125</v>
      </c>
      <c r="F9" s="50">
        <v>62.5</v>
      </c>
      <c r="G9" s="66">
        <v>62.5</v>
      </c>
      <c r="H9" s="28">
        <v>0</v>
      </c>
      <c r="I9" s="44">
        <v>0</v>
      </c>
      <c r="J9" s="29">
        <v>0</v>
      </c>
      <c r="K9" s="28">
        <f t="shared" si="4"/>
        <v>0</v>
      </c>
      <c r="L9" s="66">
        <f t="shared" si="5"/>
        <v>0</v>
      </c>
      <c r="M9" s="66">
        <f t="shared" si="5"/>
        <v>0</v>
      </c>
      <c r="N9" s="28">
        <f t="shared" si="2"/>
        <v>0</v>
      </c>
      <c r="O9" s="66">
        <f t="shared" si="3"/>
        <v>0</v>
      </c>
      <c r="P9" s="29">
        <f t="shared" si="3"/>
        <v>0</v>
      </c>
    </row>
    <row r="10" spans="1:16" s="8" customFormat="1" ht="28.5" customHeight="1">
      <c r="A10" s="61" t="s">
        <v>3</v>
      </c>
      <c r="B10" s="28">
        <v>46.9</v>
      </c>
      <c r="C10" s="44">
        <v>46.9</v>
      </c>
      <c r="D10" s="29">
        <v>0</v>
      </c>
      <c r="E10" s="28">
        <v>95</v>
      </c>
      <c r="F10" s="50">
        <v>95</v>
      </c>
      <c r="G10" s="66">
        <v>0</v>
      </c>
      <c r="H10" s="28">
        <v>73</v>
      </c>
      <c r="I10" s="44">
        <v>73</v>
      </c>
      <c r="J10" s="29">
        <v>0</v>
      </c>
      <c r="K10" s="28">
        <f t="shared" si="4"/>
        <v>76.8</v>
      </c>
      <c r="L10" s="66">
        <f t="shared" si="5"/>
        <v>76.8</v>
      </c>
      <c r="M10" s="66">
        <v>0</v>
      </c>
      <c r="N10" s="28">
        <f t="shared" si="2"/>
        <v>155.7</v>
      </c>
      <c r="O10" s="66">
        <f t="shared" si="3"/>
        <v>155.7</v>
      </c>
      <c r="P10" s="29">
        <v>0</v>
      </c>
    </row>
    <row r="11" spans="1:16" s="8" customFormat="1" ht="16.5" customHeight="1">
      <c r="A11" s="61" t="s">
        <v>60</v>
      </c>
      <c r="B11" s="28">
        <v>67.2</v>
      </c>
      <c r="C11" s="44">
        <v>0</v>
      </c>
      <c r="D11" s="29">
        <v>67.2</v>
      </c>
      <c r="E11" s="28">
        <v>376.9</v>
      </c>
      <c r="F11" s="50">
        <v>0</v>
      </c>
      <c r="G11" s="66">
        <v>376.9</v>
      </c>
      <c r="H11" s="28">
        <v>6.2</v>
      </c>
      <c r="I11" s="44">
        <v>0</v>
      </c>
      <c r="J11" s="29">
        <v>6.2</v>
      </c>
      <c r="K11" s="28">
        <f t="shared" si="4"/>
        <v>1.6</v>
      </c>
      <c r="L11" s="66">
        <v>0</v>
      </c>
      <c r="M11" s="66">
        <f t="shared" si="5"/>
        <v>1.6</v>
      </c>
      <c r="N11" s="28">
        <f t="shared" si="2"/>
        <v>9.2</v>
      </c>
      <c r="O11" s="66">
        <v>0</v>
      </c>
      <c r="P11" s="29">
        <f t="shared" si="3"/>
        <v>9.2</v>
      </c>
    </row>
    <row r="12" spans="1:16" s="8" customFormat="1" ht="14.25">
      <c r="A12" s="61" t="s">
        <v>4</v>
      </c>
      <c r="B12" s="28">
        <v>2481</v>
      </c>
      <c r="C12" s="44">
        <v>0</v>
      </c>
      <c r="D12" s="29">
        <v>2481</v>
      </c>
      <c r="E12" s="28">
        <v>4774</v>
      </c>
      <c r="F12" s="50">
        <v>0</v>
      </c>
      <c r="G12" s="66">
        <v>4774</v>
      </c>
      <c r="H12" s="28">
        <v>1547</v>
      </c>
      <c r="I12" s="44">
        <v>0</v>
      </c>
      <c r="J12" s="29">
        <v>1547</v>
      </c>
      <c r="K12" s="28">
        <f t="shared" si="4"/>
        <v>32.4</v>
      </c>
      <c r="L12" s="66">
        <v>0</v>
      </c>
      <c r="M12" s="66">
        <f t="shared" si="5"/>
        <v>32.4</v>
      </c>
      <c r="N12" s="28">
        <f t="shared" si="2"/>
        <v>62.4</v>
      </c>
      <c r="O12" s="66">
        <v>0</v>
      </c>
      <c r="P12" s="29">
        <f t="shared" si="3"/>
        <v>62.4</v>
      </c>
    </row>
    <row r="13" spans="1:16" s="8" customFormat="1" ht="29.25" customHeight="1">
      <c r="A13" s="61" t="s">
        <v>61</v>
      </c>
      <c r="B13" s="28">
        <v>28.5</v>
      </c>
      <c r="C13" s="44">
        <v>28.5</v>
      </c>
      <c r="D13" s="29">
        <v>0</v>
      </c>
      <c r="E13" s="28">
        <v>0</v>
      </c>
      <c r="F13" s="50">
        <v>0</v>
      </c>
      <c r="G13" s="66">
        <v>0</v>
      </c>
      <c r="H13" s="28">
        <v>0</v>
      </c>
      <c r="I13" s="44">
        <v>0</v>
      </c>
      <c r="J13" s="29">
        <v>0</v>
      </c>
      <c r="K13" s="28" t="e">
        <f t="shared" si="4"/>
        <v>#DIV/0!</v>
      </c>
      <c r="L13" s="66" t="e">
        <f t="shared" si="5"/>
        <v>#DIV/0!</v>
      </c>
      <c r="M13" s="66" t="e">
        <f t="shared" si="5"/>
        <v>#DIV/0!</v>
      </c>
      <c r="N13" s="28">
        <f t="shared" si="2"/>
        <v>0</v>
      </c>
      <c r="O13" s="66">
        <f t="shared" si="3"/>
        <v>0</v>
      </c>
      <c r="P13" s="29">
        <v>0</v>
      </c>
    </row>
    <row r="14" spans="1:16" s="8" customFormat="1" ht="14.25">
      <c r="A14" s="61" t="s">
        <v>5</v>
      </c>
      <c r="B14" s="28">
        <v>189.5</v>
      </c>
      <c r="C14" s="44">
        <v>189.5</v>
      </c>
      <c r="D14" s="29">
        <v>0</v>
      </c>
      <c r="E14" s="28">
        <v>366</v>
      </c>
      <c r="F14" s="50">
        <v>366</v>
      </c>
      <c r="G14" s="66">
        <v>0</v>
      </c>
      <c r="H14" s="28">
        <v>143.9</v>
      </c>
      <c r="I14" s="44">
        <v>143.9</v>
      </c>
      <c r="J14" s="29">
        <v>0</v>
      </c>
      <c r="K14" s="28">
        <f t="shared" si="4"/>
        <v>39.3</v>
      </c>
      <c r="L14" s="66">
        <f t="shared" si="5"/>
        <v>39.3</v>
      </c>
      <c r="M14" s="66" t="e">
        <f t="shared" si="5"/>
        <v>#DIV/0!</v>
      </c>
      <c r="N14" s="28">
        <f t="shared" si="2"/>
        <v>75.9</v>
      </c>
      <c r="O14" s="66">
        <f t="shared" si="3"/>
        <v>75.9</v>
      </c>
      <c r="P14" s="29">
        <v>0</v>
      </c>
    </row>
    <row r="15" spans="1:16" s="8" customFormat="1" ht="27" customHeight="1">
      <c r="A15" s="61" t="s">
        <v>55</v>
      </c>
      <c r="B15" s="28">
        <v>6.9</v>
      </c>
      <c r="C15" s="44">
        <v>0</v>
      </c>
      <c r="D15" s="29">
        <v>6.9</v>
      </c>
      <c r="E15" s="28">
        <v>56</v>
      </c>
      <c r="F15" s="50">
        <v>0</v>
      </c>
      <c r="G15" s="66">
        <v>56</v>
      </c>
      <c r="H15" s="28">
        <v>0</v>
      </c>
      <c r="I15" s="44">
        <v>0</v>
      </c>
      <c r="J15" s="29">
        <v>0</v>
      </c>
      <c r="K15" s="28">
        <f t="shared" si="4"/>
        <v>0</v>
      </c>
      <c r="L15" s="66" t="e">
        <f t="shared" si="5"/>
        <v>#DIV/0!</v>
      </c>
      <c r="M15" s="66">
        <f t="shared" si="5"/>
        <v>0</v>
      </c>
      <c r="N15" s="28">
        <f t="shared" si="2"/>
        <v>0</v>
      </c>
      <c r="O15" s="66" t="e">
        <f t="shared" si="3"/>
        <v>#DIV/0!</v>
      </c>
      <c r="P15" s="29">
        <f t="shared" si="3"/>
        <v>0</v>
      </c>
    </row>
    <row r="16" spans="1:16" s="8" customFormat="1" ht="14.25">
      <c r="A16" s="61" t="s">
        <v>6</v>
      </c>
      <c r="B16" s="28">
        <v>10.1</v>
      </c>
      <c r="C16" s="44">
        <v>10.1</v>
      </c>
      <c r="D16" s="29">
        <v>0</v>
      </c>
      <c r="E16" s="28">
        <v>7.2</v>
      </c>
      <c r="F16" s="50">
        <v>7.2</v>
      </c>
      <c r="G16" s="66">
        <v>0</v>
      </c>
      <c r="H16" s="28">
        <v>14.5</v>
      </c>
      <c r="I16" s="44">
        <v>14.5</v>
      </c>
      <c r="J16" s="29">
        <v>0</v>
      </c>
      <c r="K16" s="28">
        <f t="shared" si="4"/>
        <v>201.4</v>
      </c>
      <c r="L16" s="66">
        <f t="shared" si="5"/>
        <v>201.4</v>
      </c>
      <c r="M16" s="66" t="e">
        <f t="shared" si="5"/>
        <v>#DIV/0!</v>
      </c>
      <c r="N16" s="28">
        <f t="shared" si="2"/>
        <v>143.6</v>
      </c>
      <c r="O16" s="66">
        <f t="shared" si="3"/>
        <v>143.6</v>
      </c>
      <c r="P16" s="29" t="e">
        <f t="shared" si="3"/>
        <v>#DIV/0!</v>
      </c>
    </row>
    <row r="17" spans="1:16" s="8" customFormat="1" ht="26.25" customHeight="1">
      <c r="A17" s="61" t="s">
        <v>7</v>
      </c>
      <c r="B17" s="28">
        <v>182</v>
      </c>
      <c r="C17" s="44">
        <v>109.9</v>
      </c>
      <c r="D17" s="29">
        <v>72.1</v>
      </c>
      <c r="E17" s="28">
        <v>830.4</v>
      </c>
      <c r="F17" s="50">
        <v>634.6</v>
      </c>
      <c r="G17" s="66">
        <v>195.8</v>
      </c>
      <c r="H17" s="28">
        <v>333</v>
      </c>
      <c r="I17" s="44">
        <v>221.6</v>
      </c>
      <c r="J17" s="29">
        <v>111.4</v>
      </c>
      <c r="K17" s="28">
        <f t="shared" si="4"/>
        <v>40.1</v>
      </c>
      <c r="L17" s="66">
        <f t="shared" si="5"/>
        <v>34.9</v>
      </c>
      <c r="M17" s="66">
        <f t="shared" si="5"/>
        <v>56.9</v>
      </c>
      <c r="N17" s="28">
        <f t="shared" si="2"/>
        <v>183</v>
      </c>
      <c r="O17" s="66">
        <f t="shared" si="3"/>
        <v>201.6</v>
      </c>
      <c r="P17" s="29">
        <f t="shared" si="3"/>
        <v>154.5</v>
      </c>
    </row>
    <row r="18" spans="1:16" s="8" customFormat="1" ht="27.75" customHeight="1">
      <c r="A18" s="61" t="s">
        <v>8</v>
      </c>
      <c r="B18" s="28">
        <v>104.3</v>
      </c>
      <c r="C18" s="44">
        <v>104.3</v>
      </c>
      <c r="D18" s="29">
        <v>0</v>
      </c>
      <c r="E18" s="28">
        <v>124</v>
      </c>
      <c r="F18" s="50">
        <v>124</v>
      </c>
      <c r="G18" s="66">
        <v>0</v>
      </c>
      <c r="H18" s="28">
        <v>133.7</v>
      </c>
      <c r="I18" s="44">
        <f>53.7+0.8</f>
        <v>54.5</v>
      </c>
      <c r="J18" s="29">
        <v>79.2</v>
      </c>
      <c r="K18" s="28">
        <f t="shared" si="4"/>
        <v>107.8</v>
      </c>
      <c r="L18" s="66">
        <f t="shared" si="5"/>
        <v>44</v>
      </c>
      <c r="M18" s="66" t="e">
        <f t="shared" si="5"/>
        <v>#DIV/0!</v>
      </c>
      <c r="N18" s="28">
        <f t="shared" si="2"/>
        <v>128.2</v>
      </c>
      <c r="O18" s="66">
        <f t="shared" si="3"/>
        <v>52.3</v>
      </c>
      <c r="P18" s="29" t="e">
        <f t="shared" si="3"/>
        <v>#DIV/0!</v>
      </c>
    </row>
    <row r="19" spans="1:16" s="8" customFormat="1" ht="27.75" customHeight="1">
      <c r="A19" s="61" t="s">
        <v>59</v>
      </c>
      <c r="B19" s="28">
        <v>3.4</v>
      </c>
      <c r="C19" s="44">
        <v>3.4</v>
      </c>
      <c r="D19" s="29">
        <v>0</v>
      </c>
      <c r="E19" s="28">
        <v>0</v>
      </c>
      <c r="F19" s="50">
        <v>0</v>
      </c>
      <c r="G19" s="66">
        <v>0</v>
      </c>
      <c r="H19" s="28">
        <v>3.9</v>
      </c>
      <c r="I19" s="44">
        <v>3.9</v>
      </c>
      <c r="J19" s="29">
        <v>0</v>
      </c>
      <c r="K19" s="28" t="e">
        <f t="shared" si="4"/>
        <v>#DIV/0!</v>
      </c>
      <c r="L19" s="66" t="e">
        <f t="shared" si="5"/>
        <v>#DIV/0!</v>
      </c>
      <c r="M19" s="66" t="e">
        <f t="shared" si="5"/>
        <v>#DIV/0!</v>
      </c>
      <c r="N19" s="28">
        <f t="shared" si="2"/>
        <v>114.7</v>
      </c>
      <c r="O19" s="66">
        <f t="shared" si="3"/>
        <v>114.7</v>
      </c>
      <c r="P19" s="29" t="e">
        <f t="shared" si="3"/>
        <v>#DIV/0!</v>
      </c>
    </row>
    <row r="20" spans="1:16" s="8" customFormat="1" ht="29.25" customHeight="1">
      <c r="A20" s="61" t="s">
        <v>64</v>
      </c>
      <c r="B20" s="28">
        <v>194.1</v>
      </c>
      <c r="C20" s="44">
        <v>194.1</v>
      </c>
      <c r="D20" s="29">
        <v>0</v>
      </c>
      <c r="E20" s="28">
        <v>340</v>
      </c>
      <c r="F20" s="50">
        <v>340</v>
      </c>
      <c r="G20" s="66">
        <v>0</v>
      </c>
      <c r="H20" s="28">
        <v>452</v>
      </c>
      <c r="I20" s="44">
        <v>452</v>
      </c>
      <c r="J20" s="29">
        <v>0</v>
      </c>
      <c r="K20" s="28">
        <f t="shared" si="4"/>
        <v>132.9</v>
      </c>
      <c r="L20" s="66">
        <f t="shared" si="5"/>
        <v>132.9</v>
      </c>
      <c r="M20" s="66">
        <v>0</v>
      </c>
      <c r="N20" s="28">
        <f t="shared" si="2"/>
        <v>232.9</v>
      </c>
      <c r="O20" s="66">
        <f t="shared" si="3"/>
        <v>232.9</v>
      </c>
      <c r="P20" s="29" t="e">
        <f t="shared" si="3"/>
        <v>#DIV/0!</v>
      </c>
    </row>
    <row r="21" spans="1:16" s="8" customFormat="1" ht="42.75" customHeight="1">
      <c r="A21" s="61" t="s">
        <v>62</v>
      </c>
      <c r="B21" s="28">
        <v>14.1</v>
      </c>
      <c r="C21" s="44">
        <v>9.3</v>
      </c>
      <c r="D21" s="29">
        <v>4.8</v>
      </c>
      <c r="E21" s="28">
        <v>0</v>
      </c>
      <c r="F21" s="50">
        <v>0</v>
      </c>
      <c r="G21" s="66">
        <v>0</v>
      </c>
      <c r="H21" s="28">
        <v>0</v>
      </c>
      <c r="I21" s="44">
        <v>0</v>
      </c>
      <c r="J21" s="29">
        <v>0</v>
      </c>
      <c r="K21" s="28" t="e">
        <f t="shared" si="4"/>
        <v>#DIV/0!</v>
      </c>
      <c r="L21" s="66" t="e">
        <f t="shared" si="5"/>
        <v>#DIV/0!</v>
      </c>
      <c r="M21" s="66" t="e">
        <f t="shared" si="5"/>
        <v>#DIV/0!</v>
      </c>
      <c r="N21" s="28">
        <f t="shared" si="2"/>
        <v>0</v>
      </c>
      <c r="O21" s="66">
        <f t="shared" si="3"/>
        <v>0</v>
      </c>
      <c r="P21" s="29">
        <f t="shared" si="3"/>
        <v>0</v>
      </c>
    </row>
    <row r="22" spans="1:16" s="8" customFormat="1" ht="28.5" customHeight="1">
      <c r="A22" s="61" t="s">
        <v>9</v>
      </c>
      <c r="B22" s="28">
        <v>720.8</v>
      </c>
      <c r="C22" s="44">
        <v>655.8</v>
      </c>
      <c r="D22" s="29">
        <v>65</v>
      </c>
      <c r="E22" s="28">
        <v>170</v>
      </c>
      <c r="F22" s="50">
        <v>170</v>
      </c>
      <c r="G22" s="66">
        <v>0</v>
      </c>
      <c r="H22" s="28">
        <v>362.7</v>
      </c>
      <c r="I22" s="44">
        <v>330.7</v>
      </c>
      <c r="J22" s="29">
        <v>32</v>
      </c>
      <c r="K22" s="28">
        <f t="shared" si="4"/>
        <v>213.4</v>
      </c>
      <c r="L22" s="66">
        <f t="shared" si="5"/>
        <v>194.5</v>
      </c>
      <c r="M22" s="66" t="e">
        <f t="shared" si="5"/>
        <v>#DIV/0!</v>
      </c>
      <c r="N22" s="28">
        <f t="shared" si="2"/>
        <v>50.3</v>
      </c>
      <c r="O22" s="66">
        <f t="shared" si="3"/>
        <v>50.4</v>
      </c>
      <c r="P22" s="29">
        <f t="shared" si="3"/>
        <v>49.2</v>
      </c>
    </row>
    <row r="23" spans="1:16" s="8" customFormat="1" ht="14.25">
      <c r="A23" s="61" t="s">
        <v>10</v>
      </c>
      <c r="B23" s="28">
        <v>77.5</v>
      </c>
      <c r="C23" s="44">
        <v>77.5</v>
      </c>
      <c r="D23" s="29">
        <v>0</v>
      </c>
      <c r="E23" s="28">
        <v>309.2</v>
      </c>
      <c r="F23" s="50">
        <v>309.2</v>
      </c>
      <c r="G23" s="66">
        <v>0</v>
      </c>
      <c r="H23" s="28">
        <v>161.6</v>
      </c>
      <c r="I23" s="44">
        <v>161.6</v>
      </c>
      <c r="J23" s="29">
        <v>0</v>
      </c>
      <c r="K23" s="28">
        <f t="shared" si="4"/>
        <v>52.3</v>
      </c>
      <c r="L23" s="66">
        <f t="shared" si="5"/>
        <v>52.3</v>
      </c>
      <c r="M23" s="66">
        <v>0</v>
      </c>
      <c r="N23" s="28">
        <f t="shared" si="2"/>
        <v>208.5</v>
      </c>
      <c r="O23" s="66">
        <f t="shared" si="3"/>
        <v>208.5</v>
      </c>
      <c r="P23" s="29" t="e">
        <f t="shared" si="3"/>
        <v>#DIV/0!</v>
      </c>
    </row>
    <row r="24" spans="1:16" s="8" customFormat="1" ht="16.5" customHeight="1" thickBot="1">
      <c r="A24" s="62" t="s">
        <v>11</v>
      </c>
      <c r="B24" s="55">
        <v>-7.4</v>
      </c>
      <c r="C24" s="57">
        <v>-7.7</v>
      </c>
      <c r="D24" s="56">
        <v>0.3</v>
      </c>
      <c r="E24" s="55">
        <v>0</v>
      </c>
      <c r="F24" s="52">
        <v>0</v>
      </c>
      <c r="G24" s="67">
        <v>0</v>
      </c>
      <c r="H24" s="55">
        <v>5.5</v>
      </c>
      <c r="I24" s="57">
        <v>14.6</v>
      </c>
      <c r="J24" s="56">
        <v>-9</v>
      </c>
      <c r="K24" s="55" t="e">
        <f t="shared" si="4"/>
        <v>#DIV/0!</v>
      </c>
      <c r="L24" s="67" t="e">
        <f t="shared" si="5"/>
        <v>#DIV/0!</v>
      </c>
      <c r="M24" s="67" t="e">
        <f t="shared" si="5"/>
        <v>#DIV/0!</v>
      </c>
      <c r="N24" s="69">
        <f t="shared" si="2"/>
        <v>-74.3</v>
      </c>
      <c r="O24" s="70">
        <f t="shared" si="3"/>
        <v>-189.6</v>
      </c>
      <c r="P24" s="71">
        <f t="shared" si="3"/>
        <v>-3000</v>
      </c>
    </row>
    <row r="25" spans="1:16" s="23" customFormat="1" ht="27" customHeight="1" thickBot="1">
      <c r="A25" s="37" t="s">
        <v>19</v>
      </c>
      <c r="B25" s="11">
        <f>B26+B27+B28+B29+B30+B31+B33</f>
        <v>107648.2</v>
      </c>
      <c r="C25" s="11">
        <f>C26+C27+C28+C29+C30+C31+C33</f>
        <v>99664.1</v>
      </c>
      <c r="D25" s="11">
        <f>D26+D27+D28+D29+D30+D31+D33</f>
        <v>17128.8</v>
      </c>
      <c r="E25" s="11">
        <f>E26+E27+E28+E29+E30+E31+E33</f>
        <v>181885.3</v>
      </c>
      <c r="F25" s="103">
        <f>F26+F27+F28+F29+F30+F33+F31</f>
        <v>165579.8</v>
      </c>
      <c r="G25" s="103">
        <f>G26+G27+G28+G29+G30+G31+G33+G32</f>
        <v>33250.9</v>
      </c>
      <c r="H25" s="103">
        <f>H26+H27+H28+H29+H30+H31+H33+H32</f>
        <v>96483.7</v>
      </c>
      <c r="I25" s="103">
        <f>I26+I27+I28+I29+I30+I31+I33</f>
        <v>96224.79999999999</v>
      </c>
      <c r="J25" s="103">
        <f>J26+J27+J28+J29+J30+J31+J33+J32</f>
        <v>9033.4</v>
      </c>
      <c r="K25" s="11">
        <f t="shared" si="4"/>
        <v>53</v>
      </c>
      <c r="L25" s="105">
        <f t="shared" si="5"/>
        <v>58.1</v>
      </c>
      <c r="M25" s="106">
        <f t="shared" si="5"/>
        <v>27.2</v>
      </c>
      <c r="N25" s="11">
        <f t="shared" si="2"/>
        <v>89.6</v>
      </c>
      <c r="O25" s="105">
        <f t="shared" si="3"/>
        <v>96.5</v>
      </c>
      <c r="P25" s="106">
        <f t="shared" si="3"/>
        <v>52.7</v>
      </c>
    </row>
    <row r="26" spans="1:16" s="23" customFormat="1" ht="26.25" customHeight="1">
      <c r="A26" s="38" t="s">
        <v>20</v>
      </c>
      <c r="B26" s="33">
        <v>27247.2</v>
      </c>
      <c r="C26" s="45">
        <v>27408</v>
      </c>
      <c r="D26" s="46">
        <v>8691.7</v>
      </c>
      <c r="E26" s="91">
        <v>56624</v>
      </c>
      <c r="F26" s="89">
        <v>56624</v>
      </c>
      <c r="G26" s="90">
        <v>16433.4</v>
      </c>
      <c r="H26" s="91">
        <v>33030.9</v>
      </c>
      <c r="I26" s="89">
        <v>33030.9</v>
      </c>
      <c r="J26" s="50">
        <v>8294.1</v>
      </c>
      <c r="K26" s="107">
        <f t="shared" si="4"/>
        <v>58.3</v>
      </c>
      <c r="L26" s="108">
        <f t="shared" si="4"/>
        <v>58.3</v>
      </c>
      <c r="M26" s="108">
        <f t="shared" si="4"/>
        <v>50.5</v>
      </c>
      <c r="N26" s="91">
        <f t="shared" si="2"/>
        <v>121.2</v>
      </c>
      <c r="O26" s="89">
        <f t="shared" si="2"/>
        <v>120.5</v>
      </c>
      <c r="P26" s="90">
        <f t="shared" si="2"/>
        <v>95.4</v>
      </c>
    </row>
    <row r="27" spans="1:16" s="23" customFormat="1" ht="27" customHeight="1">
      <c r="A27" s="39" t="s">
        <v>21</v>
      </c>
      <c r="B27" s="28">
        <v>3487.8</v>
      </c>
      <c r="C27" s="44">
        <v>3327</v>
      </c>
      <c r="D27" s="29">
        <v>160.8</v>
      </c>
      <c r="E27" s="92">
        <v>0</v>
      </c>
      <c r="F27" s="50">
        <v>0</v>
      </c>
      <c r="G27" s="93">
        <v>0</v>
      </c>
      <c r="H27" s="92">
        <v>0</v>
      </c>
      <c r="I27" s="50">
        <v>0</v>
      </c>
      <c r="J27" s="93">
        <v>0</v>
      </c>
      <c r="K27" s="109" t="e">
        <f t="shared" si="4"/>
        <v>#DIV/0!</v>
      </c>
      <c r="L27" s="110" t="e">
        <f t="shared" si="4"/>
        <v>#DIV/0!</v>
      </c>
      <c r="M27" s="110" t="e">
        <f t="shared" si="4"/>
        <v>#DIV/0!</v>
      </c>
      <c r="N27" s="92">
        <f t="shared" si="2"/>
        <v>0</v>
      </c>
      <c r="O27" s="50">
        <f t="shared" si="2"/>
        <v>0</v>
      </c>
      <c r="P27" s="93">
        <f t="shared" si="2"/>
        <v>0</v>
      </c>
    </row>
    <row r="28" spans="1:16" s="23" customFormat="1" ht="14.25">
      <c r="A28" s="40" t="s">
        <v>22</v>
      </c>
      <c r="B28" s="34">
        <v>19280.2</v>
      </c>
      <c r="C28" s="47">
        <v>13417.5</v>
      </c>
      <c r="D28" s="30">
        <v>5862.7</v>
      </c>
      <c r="E28" s="94">
        <v>33844.9</v>
      </c>
      <c r="F28" s="95">
        <v>18027.5</v>
      </c>
      <c r="G28" s="96">
        <v>15817.4</v>
      </c>
      <c r="H28" s="94">
        <v>8173.1</v>
      </c>
      <c r="I28" s="95">
        <v>8146.7</v>
      </c>
      <c r="J28" s="96">
        <v>26.4</v>
      </c>
      <c r="K28" s="109">
        <f t="shared" si="4"/>
        <v>24.1</v>
      </c>
      <c r="L28" s="110">
        <f t="shared" si="4"/>
        <v>45.2</v>
      </c>
      <c r="M28" s="110">
        <f t="shared" si="4"/>
        <v>0.2</v>
      </c>
      <c r="N28" s="92">
        <f t="shared" si="2"/>
        <v>42.4</v>
      </c>
      <c r="O28" s="50">
        <f t="shared" si="2"/>
        <v>60.7</v>
      </c>
      <c r="P28" s="93">
        <f t="shared" si="2"/>
        <v>0.5</v>
      </c>
    </row>
    <row r="29" spans="1:16" s="23" customFormat="1" ht="14.25">
      <c r="A29" s="40" t="s">
        <v>23</v>
      </c>
      <c r="B29" s="35">
        <v>57394.8</v>
      </c>
      <c r="C29" s="48">
        <v>55019.6</v>
      </c>
      <c r="D29" s="31">
        <v>2375.3</v>
      </c>
      <c r="E29" s="97">
        <v>91264.1</v>
      </c>
      <c r="F29" s="98">
        <v>90679</v>
      </c>
      <c r="G29" s="99">
        <v>585.1</v>
      </c>
      <c r="H29" s="97">
        <v>55130.7</v>
      </c>
      <c r="I29" s="98">
        <v>54832.8</v>
      </c>
      <c r="J29" s="99">
        <v>297.9</v>
      </c>
      <c r="K29" s="109">
        <f t="shared" si="4"/>
        <v>60.4</v>
      </c>
      <c r="L29" s="110">
        <f t="shared" si="4"/>
        <v>60.5</v>
      </c>
      <c r="M29" s="110">
        <f t="shared" si="4"/>
        <v>50.9</v>
      </c>
      <c r="N29" s="92">
        <f t="shared" si="2"/>
        <v>96.1</v>
      </c>
      <c r="O29" s="50">
        <f t="shared" si="2"/>
        <v>99.7</v>
      </c>
      <c r="P29" s="93">
        <f t="shared" si="2"/>
        <v>12.5</v>
      </c>
    </row>
    <row r="30" spans="1:16" s="23" customFormat="1" ht="14.25">
      <c r="A30" s="41" t="s">
        <v>24</v>
      </c>
      <c r="B30" s="36">
        <v>0</v>
      </c>
      <c r="C30" s="49">
        <v>253.8</v>
      </c>
      <c r="D30" s="32">
        <v>38.3</v>
      </c>
      <c r="E30" s="100">
        <v>3.3</v>
      </c>
      <c r="F30" s="101">
        <v>272.3</v>
      </c>
      <c r="G30" s="102">
        <v>243</v>
      </c>
      <c r="H30" s="100">
        <v>0</v>
      </c>
      <c r="I30" s="101">
        <v>237.4</v>
      </c>
      <c r="J30" s="102">
        <v>243</v>
      </c>
      <c r="K30" s="109">
        <f t="shared" si="4"/>
        <v>0</v>
      </c>
      <c r="L30" s="110">
        <f t="shared" si="4"/>
        <v>87.2</v>
      </c>
      <c r="M30" s="110">
        <f t="shared" si="4"/>
        <v>100</v>
      </c>
      <c r="N30" s="92" t="e">
        <f t="shared" si="2"/>
        <v>#DIV/0!</v>
      </c>
      <c r="O30" s="50">
        <f t="shared" si="2"/>
        <v>93.5</v>
      </c>
      <c r="P30" s="93">
        <f t="shared" si="2"/>
        <v>634.5</v>
      </c>
    </row>
    <row r="31" spans="1:16" s="23" customFormat="1" ht="14.25">
      <c r="A31" s="40" t="s">
        <v>27</v>
      </c>
      <c r="B31" s="36">
        <v>250</v>
      </c>
      <c r="C31" s="49">
        <v>250</v>
      </c>
      <c r="D31" s="32">
        <v>0</v>
      </c>
      <c r="E31" s="100">
        <v>165</v>
      </c>
      <c r="F31" s="101">
        <v>0</v>
      </c>
      <c r="G31" s="102">
        <v>165</v>
      </c>
      <c r="H31" s="100">
        <v>165</v>
      </c>
      <c r="I31" s="101">
        <v>0</v>
      </c>
      <c r="J31" s="102">
        <v>165</v>
      </c>
      <c r="K31" s="109">
        <f t="shared" si="4"/>
        <v>100</v>
      </c>
      <c r="L31" s="110" t="e">
        <f t="shared" si="4"/>
        <v>#DIV/0!</v>
      </c>
      <c r="M31" s="110">
        <f t="shared" si="4"/>
        <v>100</v>
      </c>
      <c r="N31" s="92">
        <f t="shared" si="2"/>
        <v>66</v>
      </c>
      <c r="O31" s="50">
        <f t="shared" si="2"/>
        <v>0</v>
      </c>
      <c r="P31" s="93" t="e">
        <f t="shared" si="2"/>
        <v>#DIV/0!</v>
      </c>
    </row>
    <row r="32" spans="1:16" s="23" customFormat="1" ht="30.75" customHeight="1">
      <c r="A32" s="41" t="s">
        <v>65</v>
      </c>
      <c r="B32" s="36">
        <v>0</v>
      </c>
      <c r="C32" s="49">
        <v>0</v>
      </c>
      <c r="D32" s="32">
        <v>0</v>
      </c>
      <c r="E32" s="100">
        <v>0</v>
      </c>
      <c r="F32" s="101">
        <v>0</v>
      </c>
      <c r="G32" s="102">
        <v>7</v>
      </c>
      <c r="H32" s="100">
        <v>0</v>
      </c>
      <c r="I32" s="101">
        <v>0</v>
      </c>
      <c r="J32" s="102">
        <v>7</v>
      </c>
      <c r="K32" s="109" t="e">
        <f t="shared" si="4"/>
        <v>#DIV/0!</v>
      </c>
      <c r="L32" s="110" t="e">
        <f t="shared" si="4"/>
        <v>#DIV/0!</v>
      </c>
      <c r="M32" s="110">
        <f t="shared" si="4"/>
        <v>100</v>
      </c>
      <c r="N32" s="109" t="e">
        <f t="shared" si="2"/>
        <v>#DIV/0!</v>
      </c>
      <c r="O32" s="52" t="e">
        <f t="shared" si="2"/>
        <v>#DIV/0!</v>
      </c>
      <c r="P32" s="111" t="e">
        <f t="shared" si="2"/>
        <v>#DIV/0!</v>
      </c>
    </row>
    <row r="33" spans="1:16" s="23" customFormat="1" ht="27" customHeight="1" thickBot="1">
      <c r="A33" s="42" t="s">
        <v>26</v>
      </c>
      <c r="B33" s="36">
        <v>-11.8</v>
      </c>
      <c r="C33" s="49">
        <v>-11.8</v>
      </c>
      <c r="D33" s="32">
        <v>0</v>
      </c>
      <c r="E33" s="100">
        <v>-16</v>
      </c>
      <c r="F33" s="101">
        <v>-23</v>
      </c>
      <c r="G33" s="102">
        <v>0</v>
      </c>
      <c r="H33" s="100">
        <v>-16</v>
      </c>
      <c r="I33" s="101">
        <v>-23</v>
      </c>
      <c r="J33" s="102">
        <v>0</v>
      </c>
      <c r="K33" s="109">
        <f t="shared" si="4"/>
        <v>100</v>
      </c>
      <c r="L33" s="110">
        <f t="shared" si="4"/>
        <v>100</v>
      </c>
      <c r="M33" s="110" t="e">
        <f t="shared" si="4"/>
        <v>#DIV/0!</v>
      </c>
      <c r="N33" s="112">
        <f t="shared" si="2"/>
        <v>135.6</v>
      </c>
      <c r="O33" s="113">
        <f t="shared" si="2"/>
        <v>194.9</v>
      </c>
      <c r="P33" s="114" t="e">
        <f t="shared" si="2"/>
        <v>#DIV/0!</v>
      </c>
    </row>
    <row r="34" spans="1:16" s="27" customFormat="1" ht="18" customHeight="1" thickBot="1">
      <c r="A34" s="43" t="s">
        <v>25</v>
      </c>
      <c r="B34" s="26">
        <f aca="true" t="shared" si="6" ref="B34:I34">B5+B25</f>
        <v>132734.5</v>
      </c>
      <c r="C34" s="26">
        <f t="shared" si="6"/>
        <v>115902.7</v>
      </c>
      <c r="D34" s="26">
        <f t="shared" si="6"/>
        <v>25976.499999999996</v>
      </c>
      <c r="E34" s="26">
        <f t="shared" si="6"/>
        <v>244419.59999999998</v>
      </c>
      <c r="F34" s="104">
        <f t="shared" si="6"/>
        <v>206110.49999999997</v>
      </c>
      <c r="G34" s="72">
        <f t="shared" si="6"/>
        <v>55254.5</v>
      </c>
      <c r="H34" s="72">
        <f t="shared" si="6"/>
        <v>123256.9</v>
      </c>
      <c r="I34" s="72">
        <f t="shared" si="6"/>
        <v>113068.29999999999</v>
      </c>
      <c r="J34" s="72">
        <f>J5+J25+0.1</f>
        <v>18963.3</v>
      </c>
      <c r="K34" s="115">
        <f t="shared" si="4"/>
        <v>50.4</v>
      </c>
      <c r="L34" s="116">
        <f t="shared" si="4"/>
        <v>54.9</v>
      </c>
      <c r="M34" s="117">
        <f t="shared" si="4"/>
        <v>34.3</v>
      </c>
      <c r="N34" s="115">
        <f t="shared" si="2"/>
        <v>92.9</v>
      </c>
      <c r="O34" s="116">
        <f t="shared" si="2"/>
        <v>97.6</v>
      </c>
      <c r="P34" s="117">
        <f t="shared" si="2"/>
        <v>73</v>
      </c>
    </row>
    <row r="35" spans="1:16" s="14" customFormat="1" ht="14.25">
      <c r="A35" s="13" t="s">
        <v>28</v>
      </c>
      <c r="B35" s="49">
        <f>C35+D35</f>
        <v>16904.8</v>
      </c>
      <c r="C35" s="49">
        <v>10947</v>
      </c>
      <c r="D35" s="49">
        <v>5957.8</v>
      </c>
      <c r="E35" s="101">
        <f>F35+G35</f>
        <v>39187.8</v>
      </c>
      <c r="F35" s="101">
        <v>26755.6</v>
      </c>
      <c r="G35" s="101">
        <v>12432.2</v>
      </c>
      <c r="H35" s="101">
        <f>I35+J35</f>
        <v>16697.6</v>
      </c>
      <c r="I35" s="101">
        <v>10553</v>
      </c>
      <c r="J35" s="101">
        <v>6144.6</v>
      </c>
      <c r="K35" s="92">
        <f>ROUND(H35/E35%,1)</f>
        <v>42.6</v>
      </c>
      <c r="L35" s="118">
        <f>ROUND(I35/F35%,1)</f>
        <v>39.4</v>
      </c>
      <c r="M35" s="118">
        <f>ROUND(J35/G35%,1)</f>
        <v>49.4</v>
      </c>
      <c r="N35" s="92">
        <f>ROUND(H35/B35%,1)</f>
        <v>98.8</v>
      </c>
      <c r="O35" s="118">
        <f>ROUND(I35/C35%,1)</f>
        <v>96.4</v>
      </c>
      <c r="P35" s="93">
        <f>ROUND(J35/D35%,1)</f>
        <v>103.1</v>
      </c>
    </row>
    <row r="36" spans="1:16" s="14" customFormat="1" ht="14.25">
      <c r="A36" s="15" t="s">
        <v>29</v>
      </c>
      <c r="B36" s="49">
        <f aca="true" t="shared" si="7" ref="B36:B52">C36+D36</f>
        <v>1.8</v>
      </c>
      <c r="C36" s="49">
        <v>1.5</v>
      </c>
      <c r="D36" s="49">
        <v>0.3</v>
      </c>
      <c r="E36" s="101">
        <f aca="true" t="shared" si="8" ref="E36:E52">F36+G36</f>
        <v>66.89999999999999</v>
      </c>
      <c r="F36" s="101">
        <v>66.8</v>
      </c>
      <c r="G36" s="101">
        <v>0.1</v>
      </c>
      <c r="H36" s="101">
        <f aca="true" t="shared" si="9" ref="H36:H52">I36+J36</f>
        <v>10.4</v>
      </c>
      <c r="I36" s="101">
        <v>10.3</v>
      </c>
      <c r="J36" s="101">
        <v>0.1</v>
      </c>
      <c r="K36" s="92">
        <f aca="true" t="shared" si="10" ref="K36:M52">ROUND(H36/E36%,1)</f>
        <v>15.5</v>
      </c>
      <c r="L36" s="118">
        <f>ROUND(I36/F36%,1)</f>
        <v>15.4</v>
      </c>
      <c r="M36" s="118">
        <f>ROUND(J36/G36%,1)</f>
        <v>100</v>
      </c>
      <c r="N36" s="92">
        <f aca="true" t="shared" si="11" ref="N36:P52">ROUND(H36/B36%,1)</f>
        <v>577.8</v>
      </c>
      <c r="O36" s="118">
        <f>ROUND(I36/C36%,1)</f>
        <v>686.7</v>
      </c>
      <c r="P36" s="93">
        <f>ROUND(J36/D36%,1)</f>
        <v>33.3</v>
      </c>
    </row>
    <row r="37" spans="1:16" s="14" customFormat="1" ht="27">
      <c r="A37" s="15" t="s">
        <v>30</v>
      </c>
      <c r="B37" s="49">
        <f t="shared" si="7"/>
        <v>5089.9</v>
      </c>
      <c r="C37" s="49">
        <v>3338.4</v>
      </c>
      <c r="D37" s="49">
        <v>1751.5</v>
      </c>
      <c r="E37" s="101">
        <f t="shared" si="8"/>
        <v>11857.900000000001</v>
      </c>
      <c r="F37" s="101">
        <v>8078.6</v>
      </c>
      <c r="G37" s="101">
        <v>3779.3</v>
      </c>
      <c r="H37" s="101">
        <f t="shared" si="9"/>
        <v>4984.5</v>
      </c>
      <c r="I37" s="101">
        <v>3134.3</v>
      </c>
      <c r="J37" s="101">
        <v>1850.2</v>
      </c>
      <c r="K37" s="92">
        <f t="shared" si="10"/>
        <v>42</v>
      </c>
      <c r="L37" s="118">
        <f t="shared" si="10"/>
        <v>38.8</v>
      </c>
      <c r="M37" s="118">
        <f t="shared" si="10"/>
        <v>49</v>
      </c>
      <c r="N37" s="92">
        <f t="shared" si="11"/>
        <v>97.9</v>
      </c>
      <c r="O37" s="118">
        <f t="shared" si="11"/>
        <v>93.9</v>
      </c>
      <c r="P37" s="93">
        <f t="shared" si="11"/>
        <v>105.6</v>
      </c>
    </row>
    <row r="38" spans="1:16" s="14" customFormat="1" ht="14.25">
      <c r="A38" s="15" t="s">
        <v>31</v>
      </c>
      <c r="B38" s="49">
        <f t="shared" si="7"/>
        <v>374.8</v>
      </c>
      <c r="C38" s="49">
        <v>312.7</v>
      </c>
      <c r="D38" s="49">
        <v>62.1</v>
      </c>
      <c r="E38" s="101">
        <f t="shared" si="8"/>
        <v>825</v>
      </c>
      <c r="F38" s="101">
        <v>642.5</v>
      </c>
      <c r="G38" s="101">
        <v>182.5</v>
      </c>
      <c r="H38" s="101">
        <f t="shared" si="9"/>
        <v>419</v>
      </c>
      <c r="I38" s="101">
        <v>362.5</v>
      </c>
      <c r="J38" s="101">
        <v>56.5</v>
      </c>
      <c r="K38" s="92">
        <f>ROUND(H38/E38%,1)</f>
        <v>50.8</v>
      </c>
      <c r="L38" s="118">
        <f t="shared" si="10"/>
        <v>56.4</v>
      </c>
      <c r="M38" s="118">
        <f t="shared" si="10"/>
        <v>31</v>
      </c>
      <c r="N38" s="92">
        <f t="shared" si="11"/>
        <v>111.8</v>
      </c>
      <c r="O38" s="118">
        <f t="shared" si="11"/>
        <v>115.9</v>
      </c>
      <c r="P38" s="93">
        <f t="shared" si="11"/>
        <v>91</v>
      </c>
    </row>
    <row r="39" spans="1:16" s="14" customFormat="1" ht="14.25">
      <c r="A39" s="15" t="s">
        <v>32</v>
      </c>
      <c r="B39" s="49">
        <f t="shared" si="7"/>
        <v>102.9</v>
      </c>
      <c r="C39" s="49">
        <v>54.1</v>
      </c>
      <c r="D39" s="49">
        <v>48.8</v>
      </c>
      <c r="E39" s="101">
        <f t="shared" si="8"/>
        <v>161.4</v>
      </c>
      <c r="F39" s="101">
        <v>106.8</v>
      </c>
      <c r="G39" s="101">
        <v>54.6</v>
      </c>
      <c r="H39" s="101">
        <f t="shared" si="9"/>
        <v>42.8</v>
      </c>
      <c r="I39" s="101">
        <v>42.8</v>
      </c>
      <c r="J39" s="101">
        <v>0</v>
      </c>
      <c r="K39" s="92">
        <f t="shared" si="10"/>
        <v>26.5</v>
      </c>
      <c r="L39" s="118">
        <f t="shared" si="10"/>
        <v>40.1</v>
      </c>
      <c r="M39" s="118">
        <f t="shared" si="10"/>
        <v>0</v>
      </c>
      <c r="N39" s="92">
        <f t="shared" si="11"/>
        <v>41.6</v>
      </c>
      <c r="O39" s="118">
        <f t="shared" si="11"/>
        <v>79.1</v>
      </c>
      <c r="P39" s="93">
        <f t="shared" si="11"/>
        <v>0</v>
      </c>
    </row>
    <row r="40" spans="1:16" s="14" customFormat="1" ht="14.25">
      <c r="A40" s="15" t="s">
        <v>33</v>
      </c>
      <c r="B40" s="49">
        <f t="shared" si="7"/>
        <v>3435.7999999999997</v>
      </c>
      <c r="C40" s="49">
        <v>816.6</v>
      </c>
      <c r="D40" s="49">
        <v>2619.2</v>
      </c>
      <c r="E40" s="101">
        <f t="shared" si="8"/>
        <v>7021.2</v>
      </c>
      <c r="F40" s="101">
        <v>1513.8</v>
      </c>
      <c r="G40" s="101">
        <v>5507.4</v>
      </c>
      <c r="H40" s="101">
        <f t="shared" si="9"/>
        <v>3830.7</v>
      </c>
      <c r="I40" s="101">
        <v>1240.6</v>
      </c>
      <c r="J40" s="101">
        <v>2590.1</v>
      </c>
      <c r="K40" s="92">
        <f t="shared" si="10"/>
        <v>54.6</v>
      </c>
      <c r="L40" s="118">
        <f t="shared" si="10"/>
        <v>82</v>
      </c>
      <c r="M40" s="118">
        <f>ROUND(J40/G40%,1)</f>
        <v>47</v>
      </c>
      <c r="N40" s="92">
        <f t="shared" si="11"/>
        <v>111.5</v>
      </c>
      <c r="O40" s="118">
        <f>ROUND(I40/C40%,1)</f>
        <v>151.9</v>
      </c>
      <c r="P40" s="93">
        <f t="shared" si="11"/>
        <v>98.9</v>
      </c>
    </row>
    <row r="41" spans="1:16" s="14" customFormat="1" ht="27">
      <c r="A41" s="15" t="s">
        <v>34</v>
      </c>
      <c r="B41" s="49">
        <f t="shared" si="7"/>
        <v>0</v>
      </c>
      <c r="C41" s="49">
        <v>0</v>
      </c>
      <c r="D41" s="49">
        <v>0</v>
      </c>
      <c r="E41" s="101">
        <f t="shared" si="8"/>
        <v>284.4</v>
      </c>
      <c r="F41" s="101">
        <v>0</v>
      </c>
      <c r="G41" s="101">
        <v>284.4</v>
      </c>
      <c r="H41" s="101">
        <f t="shared" si="9"/>
        <v>127.9</v>
      </c>
      <c r="I41" s="101">
        <v>0</v>
      </c>
      <c r="J41" s="101">
        <v>127.9</v>
      </c>
      <c r="K41" s="92">
        <f t="shared" si="10"/>
        <v>45</v>
      </c>
      <c r="L41" s="118" t="e">
        <f t="shared" si="10"/>
        <v>#DIV/0!</v>
      </c>
      <c r="M41" s="118">
        <f t="shared" si="10"/>
        <v>45</v>
      </c>
      <c r="N41" s="92" t="e">
        <f t="shared" si="11"/>
        <v>#DIV/0!</v>
      </c>
      <c r="O41" s="118" t="e">
        <f t="shared" si="11"/>
        <v>#DIV/0!</v>
      </c>
      <c r="P41" s="93" t="e">
        <f t="shared" si="11"/>
        <v>#DIV/0!</v>
      </c>
    </row>
    <row r="42" spans="1:16" s="14" customFormat="1" ht="27">
      <c r="A42" s="15" t="s">
        <v>35</v>
      </c>
      <c r="B42" s="49">
        <f t="shared" si="7"/>
        <v>3558</v>
      </c>
      <c r="C42" s="49">
        <v>109.9</v>
      </c>
      <c r="D42" s="49">
        <v>3448.1</v>
      </c>
      <c r="E42" s="101">
        <f t="shared" si="8"/>
        <v>18919.5</v>
      </c>
      <c r="F42" s="101">
        <v>358.4</v>
      </c>
      <c r="G42" s="101">
        <v>18561.1</v>
      </c>
      <c r="H42" s="101">
        <f t="shared" si="9"/>
        <v>3198.8</v>
      </c>
      <c r="I42" s="101">
        <v>118</v>
      </c>
      <c r="J42" s="101">
        <v>3080.8</v>
      </c>
      <c r="K42" s="92">
        <f t="shared" si="10"/>
        <v>16.9</v>
      </c>
      <c r="L42" s="118">
        <f t="shared" si="10"/>
        <v>32.9</v>
      </c>
      <c r="M42" s="118">
        <f t="shared" si="10"/>
        <v>16.6</v>
      </c>
      <c r="N42" s="92">
        <f t="shared" si="11"/>
        <v>89.9</v>
      </c>
      <c r="O42" s="118">
        <f t="shared" si="11"/>
        <v>107.4</v>
      </c>
      <c r="P42" s="93">
        <f t="shared" si="11"/>
        <v>89.3</v>
      </c>
    </row>
    <row r="43" spans="1:16" s="14" customFormat="1" ht="14.25">
      <c r="A43" s="15" t="s">
        <v>36</v>
      </c>
      <c r="B43" s="49">
        <f t="shared" si="7"/>
        <v>1273.7</v>
      </c>
      <c r="C43" s="49">
        <v>676.1</v>
      </c>
      <c r="D43" s="49">
        <v>597.6</v>
      </c>
      <c r="E43" s="101">
        <f t="shared" si="8"/>
        <v>4078.6000000000004</v>
      </c>
      <c r="F43" s="101">
        <v>2544.3</v>
      </c>
      <c r="G43" s="101">
        <v>1534.3</v>
      </c>
      <c r="H43" s="101">
        <f t="shared" si="9"/>
        <v>1600</v>
      </c>
      <c r="I43" s="101">
        <v>676.5</v>
      </c>
      <c r="J43" s="101">
        <v>923.5</v>
      </c>
      <c r="K43" s="92">
        <f t="shared" si="10"/>
        <v>39.2</v>
      </c>
      <c r="L43" s="118">
        <f t="shared" si="10"/>
        <v>26.6</v>
      </c>
      <c r="M43" s="118">
        <f t="shared" si="10"/>
        <v>60.2</v>
      </c>
      <c r="N43" s="92">
        <f t="shared" si="11"/>
        <v>125.6</v>
      </c>
      <c r="O43" s="118">
        <f t="shared" si="11"/>
        <v>100.1</v>
      </c>
      <c r="P43" s="93">
        <f t="shared" si="11"/>
        <v>154.5</v>
      </c>
    </row>
    <row r="44" spans="1:16" s="14" customFormat="1" ht="27.75" customHeight="1">
      <c r="A44" s="15" t="s">
        <v>37</v>
      </c>
      <c r="B44" s="49">
        <f t="shared" si="7"/>
        <v>0</v>
      </c>
      <c r="C44" s="49">
        <v>0</v>
      </c>
      <c r="D44" s="49">
        <v>0</v>
      </c>
      <c r="E44" s="101">
        <f t="shared" si="8"/>
        <v>7.2</v>
      </c>
      <c r="F44" s="101">
        <v>7.2</v>
      </c>
      <c r="G44" s="101">
        <v>0</v>
      </c>
      <c r="H44" s="101">
        <f t="shared" si="9"/>
        <v>0</v>
      </c>
      <c r="I44" s="101">
        <v>0</v>
      </c>
      <c r="J44" s="101">
        <v>0</v>
      </c>
      <c r="K44" s="92">
        <f t="shared" si="10"/>
        <v>0</v>
      </c>
      <c r="L44" s="118">
        <f t="shared" si="10"/>
        <v>0</v>
      </c>
      <c r="M44" s="118" t="e">
        <f t="shared" si="10"/>
        <v>#DIV/0!</v>
      </c>
      <c r="N44" s="92" t="e">
        <f t="shared" si="11"/>
        <v>#DIV/0!</v>
      </c>
      <c r="O44" s="118" t="e">
        <f t="shared" si="11"/>
        <v>#DIV/0!</v>
      </c>
      <c r="P44" s="93" t="e">
        <f t="shared" si="11"/>
        <v>#DIV/0!</v>
      </c>
    </row>
    <row r="45" spans="1:16" s="14" customFormat="1" ht="42" customHeight="1">
      <c r="A45" s="15" t="s">
        <v>38</v>
      </c>
      <c r="B45" s="49">
        <f t="shared" si="7"/>
        <v>75405.59999999999</v>
      </c>
      <c r="C45" s="49">
        <v>75098.7</v>
      </c>
      <c r="D45" s="49">
        <v>306.9</v>
      </c>
      <c r="E45" s="101">
        <f t="shared" si="8"/>
        <v>136283.2</v>
      </c>
      <c r="F45" s="101">
        <v>135383.2</v>
      </c>
      <c r="G45" s="101">
        <v>900</v>
      </c>
      <c r="H45" s="101">
        <f t="shared" si="9"/>
        <v>68863.40000000001</v>
      </c>
      <c r="I45" s="101">
        <v>68410.3</v>
      </c>
      <c r="J45" s="101">
        <v>453.1</v>
      </c>
      <c r="K45" s="92">
        <f t="shared" si="10"/>
        <v>50.5</v>
      </c>
      <c r="L45" s="118">
        <f t="shared" si="10"/>
        <v>50.5</v>
      </c>
      <c r="M45" s="118">
        <f t="shared" si="10"/>
        <v>50.3</v>
      </c>
      <c r="N45" s="92">
        <f t="shared" si="11"/>
        <v>91.3</v>
      </c>
      <c r="O45" s="118">
        <f t="shared" si="11"/>
        <v>91.1</v>
      </c>
      <c r="P45" s="93">
        <f t="shared" si="11"/>
        <v>147.6</v>
      </c>
    </row>
    <row r="46" spans="1:16" s="14" customFormat="1" ht="59.25" customHeight="1">
      <c r="A46" s="15" t="s">
        <v>39</v>
      </c>
      <c r="B46" s="49">
        <f t="shared" si="7"/>
        <v>385.5</v>
      </c>
      <c r="C46" s="49">
        <v>153.3</v>
      </c>
      <c r="D46" s="49">
        <v>232.2</v>
      </c>
      <c r="E46" s="101">
        <f t="shared" si="8"/>
        <v>900</v>
      </c>
      <c r="F46" s="101">
        <v>900</v>
      </c>
      <c r="G46" s="101">
        <v>0</v>
      </c>
      <c r="H46" s="101">
        <f t="shared" si="9"/>
        <v>187.8</v>
      </c>
      <c r="I46" s="101">
        <v>187.8</v>
      </c>
      <c r="J46" s="101">
        <v>0</v>
      </c>
      <c r="K46" s="92">
        <f t="shared" si="10"/>
        <v>20.9</v>
      </c>
      <c r="L46" s="118">
        <f t="shared" si="10"/>
        <v>20.9</v>
      </c>
      <c r="M46" s="118" t="e">
        <f t="shared" si="10"/>
        <v>#DIV/0!</v>
      </c>
      <c r="N46" s="92">
        <f t="shared" si="11"/>
        <v>48.7</v>
      </c>
      <c r="O46" s="118">
        <f t="shared" si="11"/>
        <v>122.5</v>
      </c>
      <c r="P46" s="93">
        <f t="shared" si="11"/>
        <v>0</v>
      </c>
    </row>
    <row r="47" spans="1:16" s="14" customFormat="1" ht="41.25">
      <c r="A47" s="15" t="s">
        <v>40</v>
      </c>
      <c r="B47" s="49">
        <v>0</v>
      </c>
      <c r="C47" s="49">
        <v>8890.8</v>
      </c>
      <c r="D47" s="49">
        <v>253.8</v>
      </c>
      <c r="E47" s="101">
        <v>0</v>
      </c>
      <c r="F47" s="101">
        <v>16676.4</v>
      </c>
      <c r="G47" s="101">
        <v>268.9</v>
      </c>
      <c r="H47" s="101">
        <v>0</v>
      </c>
      <c r="I47" s="101">
        <v>8537.1</v>
      </c>
      <c r="J47" s="101">
        <v>237.4</v>
      </c>
      <c r="K47" s="92" t="e">
        <f t="shared" si="10"/>
        <v>#DIV/0!</v>
      </c>
      <c r="L47" s="118">
        <f t="shared" si="10"/>
        <v>51.2</v>
      </c>
      <c r="M47" s="118">
        <f t="shared" si="10"/>
        <v>88.3</v>
      </c>
      <c r="N47" s="92" t="e">
        <f t="shared" si="11"/>
        <v>#DIV/0!</v>
      </c>
      <c r="O47" s="118">
        <f t="shared" si="11"/>
        <v>96</v>
      </c>
      <c r="P47" s="93">
        <f t="shared" si="11"/>
        <v>93.5</v>
      </c>
    </row>
    <row r="48" spans="1:16" s="14" customFormat="1" ht="27">
      <c r="A48" s="15" t="s">
        <v>41</v>
      </c>
      <c r="B48" s="49">
        <f t="shared" si="7"/>
        <v>5572.8</v>
      </c>
      <c r="C48" s="49">
        <v>5572.8</v>
      </c>
      <c r="D48" s="49">
        <v>0</v>
      </c>
      <c r="E48" s="101">
        <f t="shared" si="8"/>
        <v>9810.5</v>
      </c>
      <c r="F48" s="101">
        <v>9810.5</v>
      </c>
      <c r="G48" s="101">
        <v>0</v>
      </c>
      <c r="H48" s="101">
        <f t="shared" si="9"/>
        <v>5278.8</v>
      </c>
      <c r="I48" s="101">
        <v>5278.8</v>
      </c>
      <c r="J48" s="101">
        <v>0</v>
      </c>
      <c r="K48" s="92">
        <f t="shared" si="10"/>
        <v>53.8</v>
      </c>
      <c r="L48" s="118">
        <f>ROUND(I48/F48%,1)</f>
        <v>53.8</v>
      </c>
      <c r="M48" s="118" t="e">
        <f t="shared" si="10"/>
        <v>#DIV/0!</v>
      </c>
      <c r="N48" s="92">
        <f t="shared" si="11"/>
        <v>94.7</v>
      </c>
      <c r="O48" s="118">
        <f t="shared" si="11"/>
        <v>94.7</v>
      </c>
      <c r="P48" s="93" t="e">
        <f t="shared" si="11"/>
        <v>#DIV/0!</v>
      </c>
    </row>
    <row r="49" spans="1:16" s="14" customFormat="1" ht="45" customHeight="1">
      <c r="A49" s="15" t="s">
        <v>42</v>
      </c>
      <c r="B49" s="49">
        <f t="shared" si="7"/>
        <v>1205.6000000000001</v>
      </c>
      <c r="C49" s="49">
        <v>1066.7</v>
      </c>
      <c r="D49" s="49">
        <v>138.9</v>
      </c>
      <c r="E49" s="101">
        <f t="shared" si="8"/>
        <v>3069</v>
      </c>
      <c r="F49" s="101">
        <v>2773.6</v>
      </c>
      <c r="G49" s="101">
        <v>295.4</v>
      </c>
      <c r="H49" s="101">
        <f t="shared" si="9"/>
        <v>1549.7</v>
      </c>
      <c r="I49" s="101">
        <v>1398.8</v>
      </c>
      <c r="J49" s="101">
        <v>150.9</v>
      </c>
      <c r="K49" s="92">
        <f t="shared" si="10"/>
        <v>50.5</v>
      </c>
      <c r="L49" s="118">
        <f t="shared" si="10"/>
        <v>50.4</v>
      </c>
      <c r="M49" s="118">
        <f t="shared" si="10"/>
        <v>51.1</v>
      </c>
      <c r="N49" s="92">
        <f t="shared" si="11"/>
        <v>128.5</v>
      </c>
      <c r="O49" s="118">
        <f t="shared" si="11"/>
        <v>131.1</v>
      </c>
      <c r="P49" s="93">
        <f t="shared" si="11"/>
        <v>108.6</v>
      </c>
    </row>
    <row r="50" spans="1:16" s="14" customFormat="1" ht="14.25">
      <c r="A50" s="15" t="s">
        <v>43</v>
      </c>
      <c r="B50" s="49">
        <f t="shared" si="7"/>
        <v>975.4</v>
      </c>
      <c r="C50" s="49">
        <v>428.6</v>
      </c>
      <c r="D50" s="49">
        <v>546.8</v>
      </c>
      <c r="E50" s="101">
        <f t="shared" si="8"/>
        <v>2487.7</v>
      </c>
      <c r="F50" s="101">
        <v>1799.7</v>
      </c>
      <c r="G50" s="101">
        <v>688</v>
      </c>
      <c r="H50" s="101">
        <f t="shared" si="9"/>
        <v>446</v>
      </c>
      <c r="I50" s="101">
        <v>281</v>
      </c>
      <c r="J50" s="101">
        <v>165</v>
      </c>
      <c r="K50" s="92">
        <f t="shared" si="10"/>
        <v>17.9</v>
      </c>
      <c r="L50" s="118">
        <f t="shared" si="10"/>
        <v>15.6</v>
      </c>
      <c r="M50" s="118">
        <f t="shared" si="10"/>
        <v>24</v>
      </c>
      <c r="N50" s="92">
        <f t="shared" si="11"/>
        <v>45.7</v>
      </c>
      <c r="O50" s="118">
        <f t="shared" si="11"/>
        <v>65.6</v>
      </c>
      <c r="P50" s="93">
        <f t="shared" si="11"/>
        <v>30.2</v>
      </c>
    </row>
    <row r="51" spans="1:16" s="14" customFormat="1" ht="27">
      <c r="A51" s="15" t="s">
        <v>44</v>
      </c>
      <c r="B51" s="49">
        <f t="shared" si="7"/>
        <v>5241.7</v>
      </c>
      <c r="C51" s="49">
        <v>3234.9</v>
      </c>
      <c r="D51" s="49">
        <v>2006.8</v>
      </c>
      <c r="E51" s="101">
        <f t="shared" si="8"/>
        <v>12624.400000000001</v>
      </c>
      <c r="F51" s="101">
        <v>2056.3</v>
      </c>
      <c r="G51" s="101">
        <v>10568.1</v>
      </c>
      <c r="H51" s="101">
        <f t="shared" si="9"/>
        <v>2033.3</v>
      </c>
      <c r="I51" s="101">
        <v>1977.3</v>
      </c>
      <c r="J51" s="101">
        <v>56</v>
      </c>
      <c r="K51" s="92">
        <f t="shared" si="10"/>
        <v>16.1</v>
      </c>
      <c r="L51" s="118">
        <f t="shared" si="10"/>
        <v>96.2</v>
      </c>
      <c r="M51" s="118">
        <f t="shared" si="10"/>
        <v>0.5</v>
      </c>
      <c r="N51" s="92">
        <f t="shared" si="11"/>
        <v>38.8</v>
      </c>
      <c r="O51" s="118">
        <f>ROUND(I51/C51%,1)</f>
        <v>61.1</v>
      </c>
      <c r="P51" s="93">
        <f t="shared" si="11"/>
        <v>2.8</v>
      </c>
    </row>
    <row r="52" spans="1:16" s="14" customFormat="1" ht="27.75" thickBot="1">
      <c r="A52" s="15" t="s">
        <v>45</v>
      </c>
      <c r="B52" s="49">
        <f t="shared" si="7"/>
        <v>1613.9</v>
      </c>
      <c r="C52" s="49">
        <v>735.9</v>
      </c>
      <c r="D52" s="49">
        <v>878</v>
      </c>
      <c r="E52" s="101">
        <f t="shared" si="8"/>
        <v>4209.1</v>
      </c>
      <c r="F52" s="101">
        <v>1848.7</v>
      </c>
      <c r="G52" s="101">
        <v>2360.4</v>
      </c>
      <c r="H52" s="101">
        <f t="shared" si="9"/>
        <v>1591.6</v>
      </c>
      <c r="I52" s="101">
        <v>742.2</v>
      </c>
      <c r="J52" s="101">
        <v>849.4</v>
      </c>
      <c r="K52" s="92">
        <f t="shared" si="10"/>
        <v>37.8</v>
      </c>
      <c r="L52" s="118">
        <f t="shared" si="10"/>
        <v>40.1</v>
      </c>
      <c r="M52" s="118">
        <f t="shared" si="10"/>
        <v>36</v>
      </c>
      <c r="N52" s="92">
        <f t="shared" si="11"/>
        <v>98.6</v>
      </c>
      <c r="O52" s="118">
        <f t="shared" si="11"/>
        <v>100.9</v>
      </c>
      <c r="P52" s="93">
        <f t="shared" si="11"/>
        <v>96.7</v>
      </c>
    </row>
    <row r="53" spans="1:16" s="14" customFormat="1" ht="18" customHeight="1" thickBot="1">
      <c r="A53" s="16" t="s">
        <v>46</v>
      </c>
      <c r="B53" s="54">
        <f>SUM(B35:B52)</f>
        <v>121142.19999999998</v>
      </c>
      <c r="C53" s="54">
        <f>SUM(C35:C52)</f>
        <v>111438</v>
      </c>
      <c r="D53" s="54">
        <f>SUM(D35:D52)</f>
        <v>18848.8</v>
      </c>
      <c r="E53" s="54">
        <f aca="true" t="shared" si="12" ref="E53:J53">SUM(E35:E52)</f>
        <v>251793.80000000005</v>
      </c>
      <c r="F53" s="54">
        <f t="shared" si="12"/>
        <v>211322.40000000002</v>
      </c>
      <c r="G53" s="54">
        <f t="shared" si="12"/>
        <v>57416.700000000004</v>
      </c>
      <c r="H53" s="54">
        <f t="shared" si="12"/>
        <v>110862.30000000002</v>
      </c>
      <c r="I53" s="54">
        <f t="shared" si="12"/>
        <v>102951.30000000002</v>
      </c>
      <c r="J53" s="54">
        <f t="shared" si="12"/>
        <v>16685.5</v>
      </c>
      <c r="K53" s="119">
        <f aca="true" t="shared" si="13" ref="K53:M57">ROUND(H53/E53%,1)</f>
        <v>44</v>
      </c>
      <c r="L53" s="120">
        <f t="shared" si="13"/>
        <v>48.7</v>
      </c>
      <c r="M53" s="121">
        <f t="shared" si="13"/>
        <v>29.1</v>
      </c>
      <c r="N53" s="119">
        <f aca="true" t="shared" si="14" ref="N53:P61">ROUND(H53/B53%,1)</f>
        <v>91.5</v>
      </c>
      <c r="O53" s="120">
        <f t="shared" si="14"/>
        <v>92.4</v>
      </c>
      <c r="P53" s="121">
        <f t="shared" si="14"/>
        <v>88.5</v>
      </c>
    </row>
    <row r="54" spans="1:16" s="25" customFormat="1" ht="27.75" thickBot="1">
      <c r="A54" s="24" t="s">
        <v>47</v>
      </c>
      <c r="B54" s="122">
        <f>B34-B53-0.1</f>
        <v>11592.200000000017</v>
      </c>
      <c r="C54" s="122">
        <f>C34-C53</f>
        <v>4464.699999999997</v>
      </c>
      <c r="D54" s="122">
        <f>D34-D53</f>
        <v>7127.699999999997</v>
      </c>
      <c r="E54" s="122">
        <f>F54+G54</f>
        <v>-6153.3</v>
      </c>
      <c r="F54" s="123">
        <v>-4056</v>
      </c>
      <c r="G54" s="122">
        <v>-2097.3</v>
      </c>
      <c r="H54" s="122">
        <f>I54+J54</f>
        <v>12394.79999999997</v>
      </c>
      <c r="I54" s="122">
        <f>I34-I53</f>
        <v>10116.99999999997</v>
      </c>
      <c r="J54" s="122">
        <f>J34-J53</f>
        <v>2277.7999999999993</v>
      </c>
      <c r="K54" s="127">
        <f t="shared" si="13"/>
        <v>-201.4</v>
      </c>
      <c r="L54" s="128">
        <f t="shared" si="13"/>
        <v>-249.4</v>
      </c>
      <c r="M54" s="129">
        <f t="shared" si="13"/>
        <v>-108.6</v>
      </c>
      <c r="N54" s="127">
        <f t="shared" si="14"/>
        <v>106.9</v>
      </c>
      <c r="O54" s="128">
        <f t="shared" si="14"/>
        <v>226.6</v>
      </c>
      <c r="P54" s="129">
        <f t="shared" si="14"/>
        <v>32</v>
      </c>
    </row>
    <row r="55" spans="1:16" s="53" customFormat="1" ht="27.75" thickBot="1">
      <c r="A55" s="17" t="s">
        <v>48</v>
      </c>
      <c r="B55" s="123">
        <f>B58+B61+B56</f>
        <v>-11592.4</v>
      </c>
      <c r="C55" s="123">
        <f>C58+C61+C56</f>
        <v>-4464.7</v>
      </c>
      <c r="D55" s="123">
        <f>D58+D61+D56</f>
        <v>-7127.7</v>
      </c>
      <c r="E55" s="123">
        <f>F55+G55</f>
        <v>6153.3</v>
      </c>
      <c r="F55" s="123">
        <f>F58+F61+F56</f>
        <v>4056</v>
      </c>
      <c r="G55" s="123">
        <f>G58+G61+G56</f>
        <v>2097.3</v>
      </c>
      <c r="H55" s="123">
        <f>I55+J55</f>
        <v>12394.8</v>
      </c>
      <c r="I55" s="123">
        <f>I58+I61+I56</f>
        <v>10117</v>
      </c>
      <c r="J55" s="123">
        <f>J58+J61+J56</f>
        <v>2277.8</v>
      </c>
      <c r="K55" s="119">
        <f>ROUND(H55/E55%,1)</f>
        <v>201.4</v>
      </c>
      <c r="L55" s="120">
        <f t="shared" si="13"/>
        <v>249.4</v>
      </c>
      <c r="M55" s="121">
        <f t="shared" si="13"/>
        <v>108.6</v>
      </c>
      <c r="N55" s="119">
        <f t="shared" si="14"/>
        <v>-106.9</v>
      </c>
      <c r="O55" s="120">
        <f t="shared" si="14"/>
        <v>-226.6</v>
      </c>
      <c r="P55" s="121">
        <f t="shared" si="14"/>
        <v>-32</v>
      </c>
    </row>
    <row r="56" spans="1:16" s="53" customFormat="1" ht="29.25" thickBot="1">
      <c r="A56" s="18" t="s">
        <v>53</v>
      </c>
      <c r="B56" s="124">
        <f>B57</f>
        <v>0</v>
      </c>
      <c r="C56" s="124">
        <f aca="true" t="shared" si="15" ref="C56:J56">C57</f>
        <v>0</v>
      </c>
      <c r="D56" s="124">
        <f t="shared" si="15"/>
        <v>0</v>
      </c>
      <c r="E56" s="124">
        <f t="shared" si="15"/>
        <v>4033</v>
      </c>
      <c r="F56" s="124">
        <f t="shared" si="15"/>
        <v>4033</v>
      </c>
      <c r="G56" s="124">
        <f t="shared" si="15"/>
        <v>0</v>
      </c>
      <c r="H56" s="124">
        <f t="shared" si="15"/>
        <v>0</v>
      </c>
      <c r="I56" s="124">
        <f t="shared" si="15"/>
        <v>0</v>
      </c>
      <c r="J56" s="124">
        <f t="shared" si="15"/>
        <v>0</v>
      </c>
      <c r="K56" s="119">
        <f>ROUND(H56/E56%,1)</f>
        <v>0</v>
      </c>
      <c r="L56" s="120">
        <f t="shared" si="13"/>
        <v>0</v>
      </c>
      <c r="M56" s="121" t="e">
        <f t="shared" si="13"/>
        <v>#DIV/0!</v>
      </c>
      <c r="N56" s="119" t="e">
        <f t="shared" si="14"/>
        <v>#DIV/0!</v>
      </c>
      <c r="O56" s="120" t="e">
        <f t="shared" si="14"/>
        <v>#DIV/0!</v>
      </c>
      <c r="P56" s="121" t="e">
        <f t="shared" si="14"/>
        <v>#DIV/0!</v>
      </c>
    </row>
    <row r="57" spans="1:16" s="53" customFormat="1" ht="27.75" thickBot="1">
      <c r="A57" s="19" t="s">
        <v>54</v>
      </c>
      <c r="B57" s="101">
        <v>0</v>
      </c>
      <c r="C57" s="101">
        <v>0</v>
      </c>
      <c r="D57" s="101">
        <v>0</v>
      </c>
      <c r="E57" s="125">
        <f>F57+G57</f>
        <v>4033</v>
      </c>
      <c r="F57" s="101">
        <v>4033</v>
      </c>
      <c r="G57" s="101">
        <v>0</v>
      </c>
      <c r="H57" s="101">
        <v>0</v>
      </c>
      <c r="I57" s="101">
        <v>0</v>
      </c>
      <c r="J57" s="101">
        <v>0</v>
      </c>
      <c r="K57" s="130">
        <f>ROUND(H57/E57%,1)</f>
        <v>0</v>
      </c>
      <c r="L57" s="131">
        <f t="shared" si="13"/>
        <v>0</v>
      </c>
      <c r="M57" s="132" t="e">
        <f t="shared" si="13"/>
        <v>#DIV/0!</v>
      </c>
      <c r="N57" s="130" t="e">
        <f t="shared" si="14"/>
        <v>#DIV/0!</v>
      </c>
      <c r="O57" s="131" t="e">
        <f t="shared" si="14"/>
        <v>#DIV/0!</v>
      </c>
      <c r="P57" s="132" t="e">
        <f t="shared" si="14"/>
        <v>#DIV/0!</v>
      </c>
    </row>
    <row r="58" spans="1:16" s="22" customFormat="1" ht="32.25" customHeight="1" thickBot="1">
      <c r="A58" s="18" t="s">
        <v>49</v>
      </c>
      <c r="B58" s="124">
        <f aca="true" t="shared" si="16" ref="B58:J58">B59+B60</f>
        <v>0</v>
      </c>
      <c r="C58" s="124">
        <f t="shared" si="16"/>
        <v>0</v>
      </c>
      <c r="D58" s="124">
        <f t="shared" si="16"/>
        <v>0</v>
      </c>
      <c r="E58" s="124">
        <f t="shared" si="16"/>
        <v>0</v>
      </c>
      <c r="F58" s="124">
        <f t="shared" si="16"/>
        <v>0</v>
      </c>
      <c r="G58" s="124">
        <f t="shared" si="16"/>
        <v>0</v>
      </c>
      <c r="H58" s="124">
        <f t="shared" si="16"/>
        <v>0</v>
      </c>
      <c r="I58" s="124">
        <f t="shared" si="16"/>
        <v>0</v>
      </c>
      <c r="J58" s="124">
        <f t="shared" si="16"/>
        <v>0</v>
      </c>
      <c r="K58" s="133" t="e">
        <f aca="true" t="shared" si="17" ref="K58:M61">ROUND(H58/E58%,1)</f>
        <v>#DIV/0!</v>
      </c>
      <c r="L58" s="134" t="e">
        <f t="shared" si="17"/>
        <v>#DIV/0!</v>
      </c>
      <c r="M58" s="135" t="e">
        <f t="shared" si="17"/>
        <v>#DIV/0!</v>
      </c>
      <c r="N58" s="133" t="e">
        <f t="shared" si="14"/>
        <v>#DIV/0!</v>
      </c>
      <c r="O58" s="134" t="e">
        <f t="shared" si="14"/>
        <v>#DIV/0!</v>
      </c>
      <c r="P58" s="135" t="e">
        <f t="shared" si="14"/>
        <v>#DIV/0!</v>
      </c>
    </row>
    <row r="59" spans="1:16" s="22" customFormat="1" ht="43.5" customHeight="1" thickBot="1">
      <c r="A59" s="19" t="s">
        <v>50</v>
      </c>
      <c r="B59" s="101">
        <v>0</v>
      </c>
      <c r="C59" s="101">
        <v>0</v>
      </c>
      <c r="D59" s="101">
        <v>0</v>
      </c>
      <c r="E59" s="101">
        <v>0</v>
      </c>
      <c r="F59" s="101">
        <v>0</v>
      </c>
      <c r="G59" s="101">
        <v>0</v>
      </c>
      <c r="H59" s="101">
        <v>0</v>
      </c>
      <c r="I59" s="101">
        <v>0</v>
      </c>
      <c r="J59" s="101">
        <v>0</v>
      </c>
      <c r="K59" s="130" t="e">
        <f t="shared" si="17"/>
        <v>#DIV/0!</v>
      </c>
      <c r="L59" s="131" t="e">
        <f t="shared" si="17"/>
        <v>#DIV/0!</v>
      </c>
      <c r="M59" s="132" t="e">
        <f t="shared" si="17"/>
        <v>#DIV/0!</v>
      </c>
      <c r="N59" s="130" t="e">
        <f t="shared" si="14"/>
        <v>#DIV/0!</v>
      </c>
      <c r="O59" s="131" t="e">
        <f t="shared" si="14"/>
        <v>#DIV/0!</v>
      </c>
      <c r="P59" s="132" t="e">
        <f t="shared" si="14"/>
        <v>#DIV/0!</v>
      </c>
    </row>
    <row r="60" spans="1:16" s="22" customFormat="1" ht="42" thickBot="1">
      <c r="A60" s="20" t="s">
        <v>51</v>
      </c>
      <c r="B60" s="101">
        <v>0</v>
      </c>
      <c r="C60" s="101">
        <v>0</v>
      </c>
      <c r="D60" s="101">
        <v>0</v>
      </c>
      <c r="E60" s="101"/>
      <c r="F60" s="101">
        <v>0</v>
      </c>
      <c r="G60" s="101">
        <v>0</v>
      </c>
      <c r="H60" s="101"/>
      <c r="I60" s="101"/>
      <c r="J60" s="101">
        <v>0</v>
      </c>
      <c r="K60" s="130" t="e">
        <f t="shared" si="17"/>
        <v>#DIV/0!</v>
      </c>
      <c r="L60" s="131" t="e">
        <f t="shared" si="17"/>
        <v>#DIV/0!</v>
      </c>
      <c r="M60" s="132" t="e">
        <f t="shared" si="17"/>
        <v>#DIV/0!</v>
      </c>
      <c r="N60" s="130" t="e">
        <f t="shared" si="14"/>
        <v>#DIV/0!</v>
      </c>
      <c r="O60" s="131" t="e">
        <f t="shared" si="14"/>
        <v>#DIV/0!</v>
      </c>
      <c r="P60" s="132" t="e">
        <f t="shared" si="14"/>
        <v>#DIV/0!</v>
      </c>
    </row>
    <row r="61" spans="1:16" s="22" customFormat="1" ht="27.75" customHeight="1" thickBot="1">
      <c r="A61" s="21" t="s">
        <v>52</v>
      </c>
      <c r="B61" s="126">
        <v>-11592.4</v>
      </c>
      <c r="C61" s="126">
        <v>-4464.7</v>
      </c>
      <c r="D61" s="126">
        <v>-7127.7</v>
      </c>
      <c r="E61" s="126">
        <v>1986.1</v>
      </c>
      <c r="F61" s="126">
        <v>23</v>
      </c>
      <c r="G61" s="126">
        <v>2097.3</v>
      </c>
      <c r="H61" s="126">
        <v>-14969.1</v>
      </c>
      <c r="I61" s="126">
        <v>10117</v>
      </c>
      <c r="J61" s="126">
        <v>2277.8</v>
      </c>
      <c r="K61" s="136">
        <f t="shared" si="17"/>
        <v>-753.7</v>
      </c>
      <c r="L61" s="137">
        <f t="shared" si="17"/>
        <v>43987</v>
      </c>
      <c r="M61" s="138">
        <f t="shared" si="17"/>
        <v>108.6</v>
      </c>
      <c r="N61" s="136">
        <f t="shared" si="14"/>
        <v>129.1</v>
      </c>
      <c r="O61" s="137">
        <f t="shared" si="14"/>
        <v>-226.6</v>
      </c>
      <c r="P61" s="138">
        <f t="shared" si="14"/>
        <v>-32</v>
      </c>
    </row>
    <row r="62" spans="7:16" s="12" customFormat="1" ht="14.25">
      <c r="G62" s="22"/>
      <c r="J62" s="22"/>
      <c r="K62" s="22"/>
      <c r="L62" s="22"/>
      <c r="M62" s="22"/>
      <c r="N62" s="22"/>
      <c r="O62" s="22"/>
      <c r="P62" s="22"/>
    </row>
    <row r="63" spans="7:10" s="12" customFormat="1" ht="14.25">
      <c r="G63" s="22"/>
      <c r="J63" s="22"/>
    </row>
  </sheetData>
  <sheetProtection/>
  <mergeCells count="9">
    <mergeCell ref="P3:P4"/>
    <mergeCell ref="N3:N4"/>
    <mergeCell ref="O3:O4"/>
    <mergeCell ref="A1:O1"/>
    <mergeCell ref="A3:A4"/>
    <mergeCell ref="B3:D3"/>
    <mergeCell ref="E3:G3"/>
    <mergeCell ref="H3:J3"/>
    <mergeCell ref="K3:M3"/>
  </mergeCells>
  <printOptions/>
  <pageMargins left="0.5118110236220472" right="0.31496062992125984" top="0.35433070866141736" bottom="0.2755905511811024" header="0.31496062992125984" footer="0.1968503937007874"/>
  <pageSetup horizontalDpi="600" verticalDpi="600" orientation="landscape" paperSize="9" scale="66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</dc:creator>
  <cp:keywords/>
  <dc:description/>
  <cp:lastModifiedBy>bnv</cp:lastModifiedBy>
  <cp:lastPrinted>2016-04-12T09:50:52Z</cp:lastPrinted>
  <dcterms:created xsi:type="dcterms:W3CDTF">2014-03-20T09:08:08Z</dcterms:created>
  <dcterms:modified xsi:type="dcterms:W3CDTF">2016-07-18T13:17:26Z</dcterms:modified>
  <cp:category/>
  <cp:version/>
  <cp:contentType/>
  <cp:contentStatus/>
</cp:coreProperties>
</file>